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B:\ZAKAZKY-BENIKSPORT\2015\031-15-Hajek\Úprava 2023\"/>
    </mc:Choice>
  </mc:AlternateContent>
  <xr:revisionPtr revIDLastSave="0" documentId="13_ncr:1_{E82B171F-EFF1-4F52-85DB-9E6CF4C8048E}" xr6:coauthVersionLast="47" xr6:coauthVersionMax="47" xr10:uidLastSave="{00000000-0000-0000-0000-000000000000}"/>
  <bookViews>
    <workbookView xWindow="-120" yWindow="-120" windowWidth="27645" windowHeight="16440" tabRatio="755" xr2:uid="{00000000-000D-0000-FFFF-FFFF00000000}"/>
  </bookViews>
  <sheets>
    <sheet name="Rekapitulace stavby" sheetId="1" r:id="rId1"/>
    <sheet name="SO01 - Hřiště na malou ko..." sheetId="2" r:id="rId2"/>
    <sheet name="SO02 - Víceúčelové hřiště..." sheetId="3" r:id="rId3"/>
    <sheet name="SO03 - Tenisové kurty 36x36m" sheetId="4" r:id="rId4"/>
    <sheet name="SO04 - Parkoviště, areálo..." sheetId="5" r:id="rId5"/>
    <sheet name="Soubor 1-soupis položek SO 04" sheetId="8" r:id="rId6"/>
    <sheet name="SO05 - Osvětlení sportovišť" sheetId="6" r:id="rId7"/>
    <sheet name="Soubor1-REK SO 05" sheetId="9" r:id="rId8"/>
    <sheet name="Soubor1-Pol SO 05" sheetId="10" r:id="rId9"/>
    <sheet name="Pokyny pro vyplnění" sheetId="7" r:id="rId10"/>
  </sheets>
  <definedNames>
    <definedName name="_xlnm._FilterDatabase" localSheetId="1" hidden="1">'SO01 - Hřiště na malou ko...'!$C$108:$K$311</definedName>
    <definedName name="_xlnm._FilterDatabase" localSheetId="2" hidden="1">'SO02 - Víceúčelové hřiště...'!$C$106:$K$271</definedName>
    <definedName name="_xlnm._FilterDatabase" localSheetId="3" hidden="1">'SO03 - Tenisové kurty 36x36m'!$C$105:$K$261</definedName>
    <definedName name="_xlnm._FilterDatabase" localSheetId="4" hidden="1">'SO04 - Parkoviště, areálo...'!$C$99:$K$204</definedName>
    <definedName name="_xlnm._FilterDatabase" localSheetId="6" hidden="1">'SO05 - Osvětlení sportovišť'!$C$80:$K$84</definedName>
    <definedName name="_xlnm.Print_Titles" localSheetId="0">'Rekapitulace stavby'!$52:$52</definedName>
    <definedName name="_xlnm.Print_Titles" localSheetId="1">'SO01 - Hřiště na malou ko...'!$108:$108</definedName>
    <definedName name="_xlnm.Print_Titles" localSheetId="2">'SO02 - Víceúčelové hřiště...'!$106:$106</definedName>
    <definedName name="_xlnm.Print_Titles" localSheetId="3">'SO03 - Tenisové kurty 36x36m'!$105:$105</definedName>
    <definedName name="_xlnm.Print_Titles" localSheetId="4">'SO04 - Parkoviště, areálo...'!$99:$99</definedName>
    <definedName name="_xlnm.Print_Titles" localSheetId="6">'SO05 - Osvětlení sportovišť'!$80:$80</definedName>
    <definedName name="_xlnm.Print_Titles" localSheetId="8">'Soubor1-Pol SO 05'!$4:$4</definedName>
    <definedName name="_xlnm.Print_Area" localSheetId="9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  <definedName name="_xlnm.Print_Area" localSheetId="1">'SO01 - Hřiště na malou ko...'!$C$4:$J$39,'SO01 - Hřiště na malou ko...'!$C$45:$J$90,'SO01 - Hřiště na malou ko...'!$C$96:$K$311</definedName>
    <definedName name="_xlnm.Print_Area" localSheetId="2">'SO02 - Víceúčelové hřiště...'!$C$4:$J$39,'SO02 - Víceúčelové hřiště...'!$C$45:$J$88,'SO02 - Víceúčelové hřiště...'!$C$94:$K$271</definedName>
    <definedName name="_xlnm.Print_Area" localSheetId="3">'SO03 - Tenisové kurty 36x36m'!$C$4:$J$39,'SO03 - Tenisové kurty 36x36m'!$C$45:$J$87,'SO03 - Tenisové kurty 36x36m'!$C$93:$K$261</definedName>
    <definedName name="_xlnm.Print_Area" localSheetId="4">'SO04 - Parkoviště, areálo...'!$C$4:$J$39,'SO04 - Parkoviště, areálo...'!$C$45:$J$81,'SO04 - Parkoviště, areálo...'!$C$87:$K$204</definedName>
    <definedName name="_xlnm.Print_Area" localSheetId="6">'SO05 - Osvětlení sportovišť'!$C$4:$J$39,'SO05 - Osvětlení sportovišť'!$C$45:$J$62,'SO05 - Osvětlení sportovišť'!$C$68:$K$84</definedName>
    <definedName name="_xlnm.Print_Area" localSheetId="5">'Soubor 1-soupis položek SO 04'!$A$1:$M$39</definedName>
  </definedNames>
  <calcPr calcId="191029"/>
</workbook>
</file>

<file path=xl/calcChain.xml><?xml version="1.0" encoding="utf-8"?>
<calcChain xmlns="http://schemas.openxmlformats.org/spreadsheetml/2006/main">
  <c r="I156" i="5" l="1"/>
  <c r="I84" i="10"/>
  <c r="G84" i="10"/>
  <c r="O84" i="10" s="1"/>
  <c r="I83" i="10"/>
  <c r="G83" i="10"/>
  <c r="O83" i="10" s="1"/>
  <c r="I82" i="10"/>
  <c r="G82" i="10"/>
  <c r="O82" i="10" s="1"/>
  <c r="I81" i="10"/>
  <c r="I85" i="10" s="1"/>
  <c r="G81" i="10"/>
  <c r="O81" i="10" s="1"/>
  <c r="I80" i="10"/>
  <c r="G80" i="10"/>
  <c r="O80" i="10" s="1"/>
  <c r="I77" i="10"/>
  <c r="G77" i="10"/>
  <c r="I76" i="10"/>
  <c r="G76" i="10"/>
  <c r="I75" i="10"/>
  <c r="G75" i="10"/>
  <c r="I74" i="10"/>
  <c r="G74" i="10"/>
  <c r="I73" i="10"/>
  <c r="G73" i="10"/>
  <c r="I72" i="10"/>
  <c r="G72" i="10"/>
  <c r="I71" i="10"/>
  <c r="G71" i="10"/>
  <c r="I70" i="10"/>
  <c r="G70" i="10"/>
  <c r="I69" i="10"/>
  <c r="G69" i="10"/>
  <c r="I68" i="10"/>
  <c r="G68" i="10"/>
  <c r="I67" i="10"/>
  <c r="G67" i="10"/>
  <c r="I66" i="10"/>
  <c r="G66" i="10"/>
  <c r="I65" i="10"/>
  <c r="G65" i="10"/>
  <c r="I64" i="10"/>
  <c r="G64" i="10"/>
  <c r="I63" i="10"/>
  <c r="G63" i="10"/>
  <c r="I62" i="10"/>
  <c r="I78" i="10" s="1"/>
  <c r="G62" i="10"/>
  <c r="G78" i="10" s="1"/>
  <c r="F14" i="9" s="1"/>
  <c r="I59" i="10"/>
  <c r="G59" i="10"/>
  <c r="I58" i="10"/>
  <c r="G58" i="10"/>
  <c r="I57" i="10"/>
  <c r="G57" i="10"/>
  <c r="I56" i="10"/>
  <c r="G56" i="10"/>
  <c r="I55" i="10"/>
  <c r="G55" i="10"/>
  <c r="I54" i="10"/>
  <c r="G54" i="10"/>
  <c r="I53" i="10"/>
  <c r="G53" i="10"/>
  <c r="I52" i="10"/>
  <c r="G52" i="10"/>
  <c r="I51" i="10"/>
  <c r="G51" i="10"/>
  <c r="I50" i="10"/>
  <c r="G50" i="10"/>
  <c r="I49" i="10"/>
  <c r="G49" i="10"/>
  <c r="I48" i="10"/>
  <c r="G48" i="10"/>
  <c r="I47" i="10"/>
  <c r="G47" i="10"/>
  <c r="I46" i="10"/>
  <c r="G46" i="10"/>
  <c r="I45" i="10"/>
  <c r="G45" i="10"/>
  <c r="I44" i="10"/>
  <c r="G44" i="10"/>
  <c r="G60" i="10" s="1"/>
  <c r="F13" i="9" s="1"/>
  <c r="I43" i="10"/>
  <c r="I60" i="10" s="1"/>
  <c r="G43" i="10"/>
  <c r="I40" i="10"/>
  <c r="G40" i="10"/>
  <c r="I39" i="10"/>
  <c r="G39" i="10"/>
  <c r="I38" i="10"/>
  <c r="G38" i="10"/>
  <c r="I37" i="10"/>
  <c r="G37" i="10"/>
  <c r="I36" i="10"/>
  <c r="G36" i="10"/>
  <c r="I35" i="10"/>
  <c r="G35" i="10"/>
  <c r="I34" i="10"/>
  <c r="G34" i="10"/>
  <c r="I33" i="10"/>
  <c r="I41" i="10" s="1"/>
  <c r="O41" i="10" s="1"/>
  <c r="G33" i="10"/>
  <c r="I32" i="10"/>
  <c r="G32" i="10"/>
  <c r="G41" i="10" s="1"/>
  <c r="F12" i="9" s="1"/>
  <c r="G14" i="9" s="1"/>
  <c r="I29" i="10"/>
  <c r="G29" i="10"/>
  <c r="I28" i="10"/>
  <c r="G28" i="10"/>
  <c r="N27" i="10"/>
  <c r="I27" i="10"/>
  <c r="G27" i="10"/>
  <c r="N26" i="10"/>
  <c r="I26" i="10"/>
  <c r="G26" i="10"/>
  <c r="I25" i="10"/>
  <c r="G25" i="10"/>
  <c r="N24" i="10"/>
  <c r="I24" i="10"/>
  <c r="G24" i="10"/>
  <c r="N23" i="10"/>
  <c r="I23" i="10"/>
  <c r="G23" i="10"/>
  <c r="N22" i="10"/>
  <c r="I22" i="10"/>
  <c r="G22" i="10"/>
  <c r="N21" i="10"/>
  <c r="I21" i="10"/>
  <c r="G21" i="10"/>
  <c r="N20" i="10"/>
  <c r="I20" i="10"/>
  <c r="G20" i="10"/>
  <c r="N19" i="10"/>
  <c r="I19" i="10"/>
  <c r="I30" i="10" s="1"/>
  <c r="O30" i="10" s="1"/>
  <c r="G19" i="10"/>
  <c r="I16" i="10"/>
  <c r="G16" i="10"/>
  <c r="I15" i="10"/>
  <c r="G15" i="10"/>
  <c r="I14" i="10"/>
  <c r="G14" i="10"/>
  <c r="I13" i="10"/>
  <c r="G13" i="10"/>
  <c r="I12" i="10"/>
  <c r="G12" i="10"/>
  <c r="Q11" i="10"/>
  <c r="P11" i="10"/>
  <c r="I11" i="10"/>
  <c r="G11" i="10"/>
  <c r="I10" i="10"/>
  <c r="G10" i="10"/>
  <c r="Q9" i="10"/>
  <c r="P9" i="10"/>
  <c r="I9" i="10"/>
  <c r="I17" i="10" s="1"/>
  <c r="O17" i="10" s="1"/>
  <c r="G9" i="10"/>
  <c r="I8" i="10"/>
  <c r="G8" i="10"/>
  <c r="Q7" i="10"/>
  <c r="P7" i="10"/>
  <c r="I7" i="10"/>
  <c r="G7" i="10"/>
  <c r="G30" i="9"/>
  <c r="F30" i="9"/>
  <c r="F26" i="9"/>
  <c r="G26" i="9" s="1"/>
  <c r="J19" i="9"/>
  <c r="J36" i="8"/>
  <c r="K36" i="8" s="1"/>
  <c r="K35" i="8"/>
  <c r="J35" i="8"/>
  <c r="J34" i="8"/>
  <c r="K34" i="8" s="1"/>
  <c r="K33" i="8"/>
  <c r="J33" i="8"/>
  <c r="J32" i="8"/>
  <c r="K32" i="8" s="1"/>
  <c r="K31" i="8"/>
  <c r="J31" i="8"/>
  <c r="J27" i="8"/>
  <c r="I27" i="8"/>
  <c r="K27" i="8" s="1"/>
  <c r="E26" i="8"/>
  <c r="J26" i="8" s="1"/>
  <c r="J24" i="8"/>
  <c r="I24" i="8"/>
  <c r="K24" i="8" s="1"/>
  <c r="K23" i="8"/>
  <c r="J23" i="8"/>
  <c r="I23" i="8"/>
  <c r="J22" i="8"/>
  <c r="E22" i="8"/>
  <c r="I22" i="8" s="1"/>
  <c r="K22" i="8" s="1"/>
  <c r="J21" i="8"/>
  <c r="K21" i="8" s="1"/>
  <c r="I21" i="8"/>
  <c r="J20" i="8"/>
  <c r="I20" i="8"/>
  <c r="K20" i="8" s="1"/>
  <c r="E19" i="8"/>
  <c r="J19" i="8" s="1"/>
  <c r="J16" i="8"/>
  <c r="I16" i="8"/>
  <c r="K16" i="8" s="1"/>
  <c r="E15" i="8"/>
  <c r="J15" i="8" s="1"/>
  <c r="E13" i="8"/>
  <c r="J13" i="8" s="1"/>
  <c r="E12" i="8"/>
  <c r="J12" i="8" s="1"/>
  <c r="E11" i="8"/>
  <c r="J11" i="8" s="1"/>
  <c r="E9" i="8"/>
  <c r="J9" i="8" s="1"/>
  <c r="E8" i="8"/>
  <c r="J8" i="8" s="1"/>
  <c r="K7" i="8"/>
  <c r="J7" i="8"/>
  <c r="I7" i="8"/>
  <c r="J37" i="6"/>
  <c r="J36" i="6"/>
  <c r="AY59" i="1" s="1"/>
  <c r="J35" i="6"/>
  <c r="AX59" i="1"/>
  <c r="BI84" i="6"/>
  <c r="F37" i="6" s="1"/>
  <c r="BD59" i="1" s="1"/>
  <c r="BH84" i="6"/>
  <c r="F36" i="6" s="1"/>
  <c r="BC59" i="1" s="1"/>
  <c r="BG84" i="6"/>
  <c r="BF84" i="6"/>
  <c r="J34" i="6" s="1"/>
  <c r="T84" i="6"/>
  <c r="T83" i="6" s="1"/>
  <c r="T82" i="6" s="1"/>
  <c r="T81" i="6" s="1"/>
  <c r="R84" i="6"/>
  <c r="R83" i="6" s="1"/>
  <c r="R82" i="6" s="1"/>
  <c r="R81" i="6" s="1"/>
  <c r="P84" i="6"/>
  <c r="P83" i="6" s="1"/>
  <c r="P82" i="6" s="1"/>
  <c r="P81" i="6" s="1"/>
  <c r="AU59" i="1" s="1"/>
  <c r="J78" i="6"/>
  <c r="J77" i="6"/>
  <c r="F77" i="6"/>
  <c r="F75" i="6"/>
  <c r="E73" i="6"/>
  <c r="J55" i="6"/>
  <c r="J54" i="6"/>
  <c r="F54" i="6"/>
  <c r="F52" i="6"/>
  <c r="E50" i="6"/>
  <c r="J18" i="6"/>
  <c r="E18" i="6"/>
  <c r="F78" i="6" s="1"/>
  <c r="J17" i="6"/>
  <c r="J12" i="6"/>
  <c r="J75" i="6"/>
  <c r="E7" i="6"/>
  <c r="E48" i="6"/>
  <c r="J37" i="5"/>
  <c r="J36" i="5"/>
  <c r="AY58" i="1" s="1"/>
  <c r="J35" i="5"/>
  <c r="AX58" i="1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199" i="5"/>
  <c r="BH199" i="5"/>
  <c r="BG199" i="5"/>
  <c r="BF199" i="5"/>
  <c r="T199" i="5"/>
  <c r="R199" i="5"/>
  <c r="P199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T155" i="5"/>
  <c r="R156" i="5"/>
  <c r="R155" i="5"/>
  <c r="P156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BI120" i="5"/>
  <c r="BH120" i="5"/>
  <c r="BG120" i="5"/>
  <c r="BF120" i="5"/>
  <c r="T120" i="5"/>
  <c r="T119" i="5"/>
  <c r="R120" i="5"/>
  <c r="R119" i="5"/>
  <c r="P120" i="5"/>
  <c r="P119" i="5"/>
  <c r="BI115" i="5"/>
  <c r="BH115" i="5"/>
  <c r="BG115" i="5"/>
  <c r="BF115" i="5"/>
  <c r="T115" i="5"/>
  <c r="T114" i="5"/>
  <c r="R115" i="5"/>
  <c r="R114" i="5"/>
  <c r="P115" i="5"/>
  <c r="P114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4" i="5"/>
  <c r="BH104" i="5"/>
  <c r="BG104" i="5"/>
  <c r="BF104" i="5"/>
  <c r="T104" i="5"/>
  <c r="T103" i="5"/>
  <c r="R104" i="5"/>
  <c r="R103" i="5"/>
  <c r="P104" i="5"/>
  <c r="P103" i="5"/>
  <c r="J97" i="5"/>
  <c r="J96" i="5"/>
  <c r="F96" i="5"/>
  <c r="F94" i="5"/>
  <c r="E92" i="5"/>
  <c r="J55" i="5"/>
  <c r="J54" i="5"/>
  <c r="F54" i="5"/>
  <c r="F52" i="5"/>
  <c r="E50" i="5"/>
  <c r="J18" i="5"/>
  <c r="E18" i="5"/>
  <c r="F97" i="5"/>
  <c r="J17" i="5"/>
  <c r="J12" i="5"/>
  <c r="J94" i="5"/>
  <c r="E7" i="5"/>
  <c r="E48" i="5"/>
  <c r="BK120" i="4"/>
  <c r="J120" i="4" s="1"/>
  <c r="J64" i="4" s="1"/>
  <c r="J37" i="4"/>
  <c r="J36" i="4"/>
  <c r="AY57" i="1" s="1"/>
  <c r="J35" i="4"/>
  <c r="AX57" i="1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T256" i="4"/>
  <c r="R257" i="4"/>
  <c r="R256" i="4" s="1"/>
  <c r="P257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T221" i="4"/>
  <c r="R222" i="4"/>
  <c r="R221" i="4" s="1"/>
  <c r="P222" i="4"/>
  <c r="P221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T174" i="4"/>
  <c r="R175" i="4"/>
  <c r="R174" i="4" s="1"/>
  <c r="P175" i="4"/>
  <c r="P174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55" i="4"/>
  <c r="BH155" i="4"/>
  <c r="BG155" i="4"/>
  <c r="BF155" i="4"/>
  <c r="T155" i="4"/>
  <c r="T154" i="4"/>
  <c r="T153" i="4"/>
  <c r="R155" i="4"/>
  <c r="R154" i="4" s="1"/>
  <c r="R153" i="4" s="1"/>
  <c r="P155" i="4"/>
  <c r="P154" i="4" s="1"/>
  <c r="P153" i="4" s="1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T130" i="4" s="1"/>
  <c r="R131" i="4"/>
  <c r="R130" i="4"/>
  <c r="P131" i="4"/>
  <c r="P130" i="4" s="1"/>
  <c r="BI121" i="4"/>
  <c r="BH121" i="4"/>
  <c r="BG121" i="4"/>
  <c r="BF121" i="4"/>
  <c r="T121" i="4"/>
  <c r="T120" i="4" s="1"/>
  <c r="R121" i="4"/>
  <c r="R120" i="4" s="1"/>
  <c r="P121" i="4"/>
  <c r="P120" i="4" s="1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0" i="4"/>
  <c r="BH110" i="4"/>
  <c r="BG110" i="4"/>
  <c r="BF110" i="4"/>
  <c r="T110" i="4"/>
  <c r="T109" i="4"/>
  <c r="R110" i="4"/>
  <c r="P110" i="4"/>
  <c r="P109" i="4"/>
  <c r="J103" i="4"/>
  <c r="J102" i="4"/>
  <c r="F102" i="4"/>
  <c r="F100" i="4"/>
  <c r="E98" i="4"/>
  <c r="J55" i="4"/>
  <c r="J54" i="4"/>
  <c r="F54" i="4"/>
  <c r="F52" i="4"/>
  <c r="E50" i="4"/>
  <c r="J18" i="4"/>
  <c r="E18" i="4"/>
  <c r="F55" i="4"/>
  <c r="J17" i="4"/>
  <c r="J12" i="4"/>
  <c r="J100" i="4"/>
  <c r="E7" i="4"/>
  <c r="E96" i="4" s="1"/>
  <c r="J37" i="3"/>
  <c r="J36" i="3"/>
  <c r="AY56" i="1"/>
  <c r="J35" i="3"/>
  <c r="AX56" i="1" s="1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T224" i="3" s="1"/>
  <c r="R225" i="3"/>
  <c r="R224" i="3"/>
  <c r="P225" i="3"/>
  <c r="P224" i="3" s="1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57" i="3"/>
  <c r="BH157" i="3"/>
  <c r="BG157" i="3"/>
  <c r="BF157" i="3"/>
  <c r="T157" i="3"/>
  <c r="T156" i="3"/>
  <c r="T155" i="3"/>
  <c r="R157" i="3"/>
  <c r="R156" i="3" s="1"/>
  <c r="R155" i="3" s="1"/>
  <c r="P157" i="3"/>
  <c r="P156" i="3" s="1"/>
  <c r="P155" i="3" s="1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T131" i="3" s="1"/>
  <c r="R132" i="3"/>
  <c r="R131" i="3"/>
  <c r="P132" i="3"/>
  <c r="P131" i="3" s="1"/>
  <c r="BI122" i="3"/>
  <c r="BH122" i="3"/>
  <c r="BG122" i="3"/>
  <c r="BF122" i="3"/>
  <c r="T122" i="3"/>
  <c r="T121" i="3" s="1"/>
  <c r="R122" i="3"/>
  <c r="R121" i="3" s="1"/>
  <c r="P122" i="3"/>
  <c r="P121" i="3" s="1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T110" i="3"/>
  <c r="R111" i="3"/>
  <c r="R110" i="3" s="1"/>
  <c r="P111" i="3"/>
  <c r="P110" i="3"/>
  <c r="J104" i="3"/>
  <c r="J103" i="3"/>
  <c r="F103" i="3"/>
  <c r="F101" i="3"/>
  <c r="E99" i="3"/>
  <c r="J55" i="3"/>
  <c r="J54" i="3"/>
  <c r="F54" i="3"/>
  <c r="F52" i="3"/>
  <c r="E50" i="3"/>
  <c r="J18" i="3"/>
  <c r="E18" i="3"/>
  <c r="F104" i="3"/>
  <c r="J17" i="3"/>
  <c r="J12" i="3"/>
  <c r="J52" i="3" s="1"/>
  <c r="E7" i="3"/>
  <c r="E97" i="3" s="1"/>
  <c r="J37" i="2"/>
  <c r="J36" i="2"/>
  <c r="AY55" i="1"/>
  <c r="J35" i="2"/>
  <c r="AX55" i="1" s="1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T306" i="2"/>
  <c r="R307" i="2"/>
  <c r="R306" i="2"/>
  <c r="P307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T260" i="2"/>
  <c r="R261" i="2"/>
  <c r="R260" i="2" s="1"/>
  <c r="P261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T218" i="2"/>
  <c r="R219" i="2"/>
  <c r="R218" i="2" s="1"/>
  <c r="P219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T203" i="2" s="1"/>
  <c r="R204" i="2"/>
  <c r="R203" i="2" s="1"/>
  <c r="P204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0" i="2"/>
  <c r="BH130" i="2"/>
  <c r="BG130" i="2"/>
  <c r="BF130" i="2"/>
  <c r="T130" i="2"/>
  <c r="T129" i="2" s="1"/>
  <c r="R130" i="2"/>
  <c r="R129" i="2" s="1"/>
  <c r="P130" i="2"/>
  <c r="P129" i="2" s="1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J106" i="2"/>
  <c r="J105" i="2"/>
  <c r="F105" i="2"/>
  <c r="F103" i="2"/>
  <c r="E101" i="2"/>
  <c r="J55" i="2"/>
  <c r="J54" i="2"/>
  <c r="F54" i="2"/>
  <c r="F52" i="2"/>
  <c r="E50" i="2"/>
  <c r="J18" i="2"/>
  <c r="E18" i="2"/>
  <c r="F106" i="2"/>
  <c r="J17" i="2"/>
  <c r="J12" i="2"/>
  <c r="J103" i="2" s="1"/>
  <c r="E7" i="2"/>
  <c r="E99" i="2" s="1"/>
  <c r="L50" i="1"/>
  <c r="AM50" i="1"/>
  <c r="AM49" i="1"/>
  <c r="L49" i="1"/>
  <c r="AM47" i="1"/>
  <c r="L47" i="1"/>
  <c r="L45" i="1"/>
  <c r="L44" i="1"/>
  <c r="J290" i="2"/>
  <c r="BK265" i="2"/>
  <c r="BK259" i="2"/>
  <c r="J256" i="2"/>
  <c r="BK240" i="2"/>
  <c r="BK204" i="2"/>
  <c r="BK152" i="2"/>
  <c r="J118" i="2"/>
  <c r="J162" i="2"/>
  <c r="BK118" i="2"/>
  <c r="J229" i="3"/>
  <c r="J181" i="3"/>
  <c r="BK157" i="3"/>
  <c r="BK245" i="3"/>
  <c r="BK115" i="3"/>
  <c r="BK148" i="3"/>
  <c r="J254" i="4"/>
  <c r="BK222" i="4"/>
  <c r="BK131" i="4"/>
  <c r="BK175" i="4"/>
  <c r="J180" i="4"/>
  <c r="J135" i="4"/>
  <c r="BK139" i="5"/>
  <c r="J108" i="5"/>
  <c r="J181" i="5"/>
  <c r="J130" i="5"/>
  <c r="BK165" i="5"/>
  <c r="J243" i="2"/>
  <c r="J212" i="2"/>
  <c r="BK155" i="2"/>
  <c r="J271" i="2"/>
  <c r="J168" i="2"/>
  <c r="BK120" i="2"/>
  <c r="J261" i="3"/>
  <c r="BK143" i="3"/>
  <c r="J152" i="3"/>
  <c r="J247" i="3"/>
  <c r="BK179" i="3"/>
  <c r="BK173" i="3"/>
  <c r="J260" i="4"/>
  <c r="BK238" i="4"/>
  <c r="J178" i="4"/>
  <c r="BK190" i="4"/>
  <c r="J203" i="4"/>
  <c r="J121" i="4"/>
  <c r="BK114" i="4"/>
  <c r="BK137" i="5"/>
  <c r="J167" i="5"/>
  <c r="BK147" i="5"/>
  <c r="J149" i="5"/>
  <c r="J304" i="2"/>
  <c r="J288" i="2"/>
  <c r="BK267" i="2"/>
  <c r="BK248" i="2"/>
  <c r="BK199" i="2"/>
  <c r="BK149" i="2"/>
  <c r="J215" i="2"/>
  <c r="J176" i="2"/>
  <c r="J126" i="2"/>
  <c r="J259" i="3"/>
  <c r="BK204" i="3"/>
  <c r="BK220" i="3"/>
  <c r="J270" i="3"/>
  <c r="J201" i="3"/>
  <c r="J243" i="3"/>
  <c r="BK168" i="3"/>
  <c r="J252" i="4"/>
  <c r="BK200" i="4"/>
  <c r="J148" i="4"/>
  <c r="BK185" i="4"/>
  <c r="J211" i="4"/>
  <c r="J131" i="4"/>
  <c r="BK117" i="4"/>
  <c r="BK135" i="5"/>
  <c r="BK127" i="5"/>
  <c r="BK144" i="5"/>
  <c r="BK181" i="5"/>
  <c r="BK310" i="2"/>
  <c r="J286" i="2"/>
  <c r="J267" i="2"/>
  <c r="J246" i="2"/>
  <c r="BK215" i="2"/>
  <c r="BK159" i="2"/>
  <c r="J113" i="2"/>
  <c r="BK276" i="2"/>
  <c r="J196" i="2"/>
  <c r="J147" i="2"/>
  <c r="BK113" i="2"/>
  <c r="BK209" i="3"/>
  <c r="J136" i="3"/>
  <c r="J171" i="3"/>
  <c r="BK223" i="3"/>
  <c r="BK122" i="3"/>
  <c r="BK182" i="3"/>
  <c r="BK261" i="4"/>
  <c r="BK240" i="4"/>
  <c r="BK141" i="4"/>
  <c r="J208" i="4"/>
  <c r="J190" i="4"/>
  <c r="J117" i="4"/>
  <c r="J189" i="5"/>
  <c r="J120" i="5"/>
  <c r="J104" i="5"/>
  <c r="J135" i="5"/>
  <c r="BK104" i="5"/>
  <c r="BK286" i="2"/>
  <c r="BK284" i="2"/>
  <c r="BK261" i="2"/>
  <c r="BK258" i="2"/>
  <c r="BK233" i="2"/>
  <c r="BK194" i="2"/>
  <c r="J143" i="2"/>
  <c r="J219" i="2"/>
  <c r="J149" i="2"/>
  <c r="BK291" i="2"/>
  <c r="J250" i="3"/>
  <c r="J197" i="3"/>
  <c r="BK243" i="3"/>
  <c r="BK132" i="3"/>
  <c r="J209" i="3"/>
  <c r="J225" i="3"/>
  <c r="J132" i="3"/>
  <c r="J243" i="4"/>
  <c r="BK193" i="4"/>
  <c r="J236" i="4"/>
  <c r="J200" i="4"/>
  <c r="BK110" i="4"/>
  <c r="J187" i="5"/>
  <c r="BK130" i="5"/>
  <c r="BK120" i="5"/>
  <c r="BK149" i="5"/>
  <c r="BK187" i="5"/>
  <c r="J253" i="2"/>
  <c r="BK230" i="2"/>
  <c r="BK196" i="2"/>
  <c r="J145" i="2"/>
  <c r="BK212" i="2"/>
  <c r="J155" i="2"/>
  <c r="J310" i="2"/>
  <c r="J253" i="3"/>
  <c r="J207" i="3"/>
  <c r="BK218" i="3"/>
  <c r="BK259" i="3"/>
  <c r="BK197" i="3"/>
  <c r="BK250" i="3"/>
  <c r="J157" i="3"/>
  <c r="BK254" i="4"/>
  <c r="BK214" i="4"/>
  <c r="BK135" i="4"/>
  <c r="J217" i="4"/>
  <c r="J214" i="4"/>
  <c r="J175" i="4"/>
  <c r="BK167" i="5"/>
  <c r="J204" i="5"/>
  <c r="J111" i="5"/>
  <c r="BK189" i="5"/>
  <c r="J115" i="5"/>
  <c r="BK307" i="2"/>
  <c r="BK285" i="2"/>
  <c r="J258" i="2"/>
  <c r="BK243" i="2"/>
  <c r="J226" i="2"/>
  <c r="BK168" i="2"/>
  <c r="BK123" i="2"/>
  <c r="J194" i="2"/>
  <c r="J152" i="2"/>
  <c r="BK304" i="2"/>
  <c r="BK247" i="3"/>
  <c r="BK152" i="3"/>
  <c r="J177" i="3"/>
  <c r="BK253" i="3"/>
  <c r="J192" i="3"/>
  <c r="J215" i="3"/>
  <c r="J118" i="3"/>
  <c r="J242" i="4"/>
  <c r="BK180" i="4"/>
  <c r="J222" i="4"/>
  <c r="J155" i="4"/>
  <c r="BK188" i="4"/>
  <c r="J194" i="5"/>
  <c r="BK124" i="5"/>
  <c r="BK204" i="5"/>
  <c r="BK133" i="5"/>
  <c r="BK154" i="5"/>
  <c r="BK294" i="2"/>
  <c r="J285" i="2"/>
  <c r="BK250" i="2"/>
  <c r="J230" i="2"/>
  <c r="BK201" i="2"/>
  <c r="BK147" i="2"/>
  <c r="BK311" i="2"/>
  <c r="BK269" i="2"/>
  <c r="BK166" i="2"/>
  <c r="J138" i="2"/>
  <c r="AS54" i="1"/>
  <c r="BK181" i="3"/>
  <c r="J266" i="3"/>
  <c r="J204" i="3"/>
  <c r="J218" i="3"/>
  <c r="J150" i="3"/>
  <c r="BK252" i="4"/>
  <c r="BK205" i="4"/>
  <c r="J238" i="4"/>
  <c r="BK234" i="4"/>
  <c r="BK166" i="4"/>
  <c r="BK171" i="4"/>
  <c r="J165" i="5"/>
  <c r="BK199" i="5"/>
  <c r="BK171" i="5"/>
  <c r="BK115" i="5"/>
  <c r="BK196" i="5"/>
  <c r="J311" i="2"/>
  <c r="J276" i="2"/>
  <c r="J265" i="2"/>
  <c r="J259" i="2"/>
  <c r="BK246" i="2"/>
  <c r="BK219" i="2"/>
  <c r="J164" i="2"/>
  <c r="BK192" i="2"/>
  <c r="BK143" i="2"/>
  <c r="BK267" i="3"/>
  <c r="J212" i="3"/>
  <c r="BK118" i="3"/>
  <c r="BK271" i="3"/>
  <c r="BK225" i="3"/>
  <c r="J173" i="3"/>
  <c r="BK171" i="3"/>
  <c r="J246" i="4"/>
  <c r="BK208" i="4"/>
  <c r="J197" i="4"/>
  <c r="BK216" i="4"/>
  <c r="BK144" i="4"/>
  <c r="J196" i="5"/>
  <c r="BK192" i="5"/>
  <c r="J159" i="5"/>
  <c r="J124" i="5"/>
  <c r="J147" i="5"/>
  <c r="BK237" i="2"/>
  <c r="J223" i="2"/>
  <c r="BK176" i="2"/>
  <c r="BK138" i="2"/>
  <c r="J199" i="2"/>
  <c r="BK145" i="2"/>
  <c r="J294" i="2"/>
  <c r="BK233" i="3"/>
  <c r="BK177" i="3"/>
  <c r="J179" i="3"/>
  <c r="J271" i="3"/>
  <c r="J220" i="3"/>
  <c r="BK212" i="3"/>
  <c r="J139" i="3"/>
  <c r="BK246" i="4"/>
  <c r="BK203" i="4"/>
  <c r="J114" i="4"/>
  <c r="J166" i="4"/>
  <c r="J193" i="4"/>
  <c r="BK155" i="4"/>
  <c r="J192" i="5"/>
  <c r="J127" i="5"/>
  <c r="J156" i="5"/>
  <c r="J137" i="5"/>
  <c r="BK290" i="2"/>
  <c r="BK283" i="2"/>
  <c r="BK253" i="2"/>
  <c r="J233" i="2"/>
  <c r="BK189" i="2"/>
  <c r="BK141" i="2"/>
  <c r="J204" i="2"/>
  <c r="J141" i="2"/>
  <c r="J291" i="2"/>
  <c r="J223" i="3"/>
  <c r="J249" i="3"/>
  <c r="J115" i="3"/>
  <c r="BK221" i="3"/>
  <c r="J267" i="3"/>
  <c r="BK189" i="3"/>
  <c r="BK260" i="4"/>
  <c r="BK236" i="4"/>
  <c r="BK121" i="4"/>
  <c r="J216" i="4"/>
  <c r="BK220" i="4"/>
  <c r="BK150" i="4"/>
  <c r="J141" i="4"/>
  <c r="BK159" i="5"/>
  <c r="J171" i="5"/>
  <c r="BK151" i="5"/>
  <c r="BK194" i="5"/>
  <c r="F35" i="6"/>
  <c r="BB59" i="1" s="1"/>
  <c r="BK256" i="2"/>
  <c r="J237" i="2"/>
  <c r="J173" i="2"/>
  <c r="BK116" i="2"/>
  <c r="J283" i="2"/>
  <c r="J179" i="2"/>
  <c r="J123" i="2"/>
  <c r="BK236" i="3"/>
  <c r="J168" i="3"/>
  <c r="J236" i="3"/>
  <c r="J111" i="3"/>
  <c r="BK231" i="3"/>
  <c r="J245" i="3"/>
  <c r="BK136" i="3"/>
  <c r="BK243" i="4"/>
  <c r="J188" i="4"/>
  <c r="BK218" i="4"/>
  <c r="J218" i="4"/>
  <c r="J138" i="4"/>
  <c r="J110" i="4"/>
  <c r="J144" i="5"/>
  <c r="BK169" i="5"/>
  <c r="BK153" i="5"/>
  <c r="BK111" i="5"/>
  <c r="J184" i="5"/>
  <c r="BK302" i="2"/>
  <c r="J269" i="2"/>
  <c r="J261" i="2"/>
  <c r="J250" i="2"/>
  <c r="BK226" i="2"/>
  <c r="BK179" i="2"/>
  <c r="BK126" i="2"/>
  <c r="J201" i="2"/>
  <c r="BK173" i="2"/>
  <c r="J307" i="2"/>
  <c r="BK264" i="3"/>
  <c r="BK150" i="3"/>
  <c r="J194" i="3"/>
  <c r="J264" i="3"/>
  <c r="BK194" i="3"/>
  <c r="BK201" i="3"/>
  <c r="J261" i="4"/>
  <c r="J240" i="4"/>
  <c r="J144" i="4"/>
  <c r="J220" i="4"/>
  <c r="J150" i="4"/>
  <c r="J146" i="4"/>
  <c r="BK162" i="5"/>
  <c r="J162" i="5"/>
  <c r="J139" i="5"/>
  <c r="J199" i="5"/>
  <c r="J166" i="2"/>
  <c r="J120" i="2"/>
  <c r="J189" i="2"/>
  <c r="J130" i="2"/>
  <c r="BK266" i="3"/>
  <c r="BK215" i="3"/>
  <c r="J265" i="3"/>
  <c r="J122" i="3"/>
  <c r="BK229" i="3"/>
  <c r="BK139" i="3"/>
  <c r="J231" i="3"/>
  <c r="BK111" i="3"/>
  <c r="BK242" i="4"/>
  <c r="J185" i="4"/>
  <c r="J226" i="4"/>
  <c r="BK226" i="4"/>
  <c r="BK146" i="4"/>
  <c r="BK138" i="4"/>
  <c r="J151" i="5"/>
  <c r="J173" i="5"/>
  <c r="J154" i="5"/>
  <c r="BK173" i="5"/>
  <c r="F34" i="6"/>
  <c r="BA59" i="1" s="1"/>
  <c r="BK271" i="2"/>
  <c r="J240" i="2"/>
  <c r="BK209" i="2"/>
  <c r="BK162" i="2"/>
  <c r="BK273" i="2"/>
  <c r="BK164" i="2"/>
  <c r="J116" i="2"/>
  <c r="BK265" i="3"/>
  <c r="J189" i="3"/>
  <c r="BK270" i="3"/>
  <c r="BK146" i="3"/>
  <c r="J233" i="3"/>
  <c r="J148" i="3"/>
  <c r="J146" i="3"/>
  <c r="J257" i="4"/>
  <c r="BK211" i="4"/>
  <c r="J234" i="4"/>
  <c r="BK178" i="4"/>
  <c r="BK197" i="4"/>
  <c r="J169" i="4"/>
  <c r="BK184" i="5"/>
  <c r="BK203" i="5"/>
  <c r="J169" i="5"/>
  <c r="J203" i="5"/>
  <c r="J146" i="5"/>
  <c r="BK288" i="2"/>
  <c r="J273" i="2"/>
  <c r="J248" i="2"/>
  <c r="BK223" i="2"/>
  <c r="J192" i="2"/>
  <c r="BK130" i="2"/>
  <c r="J284" i="2"/>
  <c r="J209" i="2"/>
  <c r="J159" i="2"/>
  <c r="J302" i="2"/>
  <c r="J221" i="3"/>
  <c r="BK192" i="3"/>
  <c r="BK261" i="3"/>
  <c r="J143" i="3"/>
  <c r="BK249" i="3"/>
  <c r="J182" i="3"/>
  <c r="BK207" i="3"/>
  <c r="BK257" i="4"/>
  <c r="BK217" i="4"/>
  <c r="BK169" i="4"/>
  <c r="J171" i="4"/>
  <c r="J205" i="4"/>
  <c r="BK148" i="4"/>
  <c r="J133" i="5"/>
  <c r="J153" i="5"/>
  <c r="BK146" i="5"/>
  <c r="BK108" i="5"/>
  <c r="BK156" i="5"/>
  <c r="N30" i="10" l="1"/>
  <c r="E10" i="9" s="1"/>
  <c r="F10" i="9" s="1"/>
  <c r="G30" i="10"/>
  <c r="F9" i="9" s="1"/>
  <c r="E11" i="9" s="1"/>
  <c r="F11" i="9" s="1"/>
  <c r="G13" i="9" s="1"/>
  <c r="E15" i="9" s="1"/>
  <c r="F15" i="9" s="1"/>
  <c r="G17" i="10"/>
  <c r="F6" i="9" s="1"/>
  <c r="E16" i="9"/>
  <c r="F16" i="9" s="1"/>
  <c r="O85" i="10"/>
  <c r="F19" i="9" s="1"/>
  <c r="N42" i="10"/>
  <c r="N85" i="10" s="1"/>
  <c r="E8" i="9"/>
  <c r="F8" i="9" s="1"/>
  <c r="E7" i="9"/>
  <c r="F7" i="9" s="1"/>
  <c r="F17" i="9" s="1"/>
  <c r="G85" i="10"/>
  <c r="E10" i="8"/>
  <c r="I19" i="8"/>
  <c r="K19" i="8" s="1"/>
  <c r="I26" i="8"/>
  <c r="K26" i="8" s="1"/>
  <c r="I8" i="8"/>
  <c r="K8" i="8" s="1"/>
  <c r="I9" i="8"/>
  <c r="K9" i="8" s="1"/>
  <c r="I11" i="8"/>
  <c r="K11" i="8" s="1"/>
  <c r="I12" i="8"/>
  <c r="K12" i="8" s="1"/>
  <c r="I13" i="8"/>
  <c r="K13" i="8" s="1"/>
  <c r="I15" i="8"/>
  <c r="K15" i="8" s="1"/>
  <c r="T172" i="2"/>
  <c r="T171" i="2"/>
  <c r="R172" i="2"/>
  <c r="R171" i="2"/>
  <c r="P172" i="2"/>
  <c r="P171" i="2"/>
  <c r="P112" i="2"/>
  <c r="R122" i="2"/>
  <c r="T137" i="2"/>
  <c r="T151" i="2"/>
  <c r="T158" i="2"/>
  <c r="T188" i="2"/>
  <c r="T187" i="2"/>
  <c r="T208" i="2"/>
  <c r="P222" i="2"/>
  <c r="P229" i="2"/>
  <c r="P236" i="2"/>
  <c r="R249" i="2"/>
  <c r="BK255" i="2"/>
  <c r="J255" i="2"/>
  <c r="J81" i="2"/>
  <c r="T264" i="2"/>
  <c r="BK275" i="2"/>
  <c r="J275" i="2"/>
  <c r="J85" i="2"/>
  <c r="R293" i="2"/>
  <c r="T309" i="2"/>
  <c r="T308" i="2"/>
  <c r="BK114" i="3"/>
  <c r="J114" i="3"/>
  <c r="J63" i="3" s="1"/>
  <c r="T135" i="3"/>
  <c r="BK142" i="3"/>
  <c r="J142" i="3"/>
  <c r="J67" i="3" s="1"/>
  <c r="R167" i="3"/>
  <c r="R176" i="3"/>
  <c r="T180" i="3"/>
  <c r="T188" i="3"/>
  <c r="T200" i="3"/>
  <c r="T206" i="3"/>
  <c r="T211" i="3"/>
  <c r="T217" i="3"/>
  <c r="P228" i="3"/>
  <c r="BK235" i="3"/>
  <c r="J235" i="3"/>
  <c r="J83" i="3" s="1"/>
  <c r="BK252" i="3"/>
  <c r="J252" i="3"/>
  <c r="J84" i="3"/>
  <c r="P263" i="3"/>
  <c r="P269" i="3"/>
  <c r="P268" i="3"/>
  <c r="P113" i="4"/>
  <c r="R134" i="4"/>
  <c r="T140" i="4"/>
  <c r="P165" i="4"/>
  <c r="P177" i="4"/>
  <c r="BK184" i="4"/>
  <c r="J184" i="4"/>
  <c r="J74" i="4"/>
  <c r="P196" i="4"/>
  <c r="P202" i="4"/>
  <c r="T207" i="4"/>
  <c r="T213" i="4"/>
  <c r="T225" i="4"/>
  <c r="R245" i="4"/>
  <c r="T259" i="4"/>
  <c r="T258" i="4"/>
  <c r="R107" i="5"/>
  <c r="T123" i="5"/>
  <c r="T129" i="5"/>
  <c r="BK143" i="5"/>
  <c r="J143" i="5"/>
  <c r="J69" i="5" s="1"/>
  <c r="R148" i="5"/>
  <c r="P158" i="5"/>
  <c r="T164" i="5"/>
  <c r="T180" i="5"/>
  <c r="T186" i="5"/>
  <c r="R191" i="5"/>
  <c r="R202" i="5"/>
  <c r="R201" i="5" s="1"/>
  <c r="R112" i="2"/>
  <c r="BK122" i="2"/>
  <c r="J122" i="2"/>
  <c r="J63" i="2" s="1"/>
  <c r="BK137" i="2"/>
  <c r="J137" i="2"/>
  <c r="J65" i="2"/>
  <c r="BK151" i="2"/>
  <c r="J151" i="2"/>
  <c r="J66" i="2"/>
  <c r="BK158" i="2"/>
  <c r="J158" i="2" s="1"/>
  <c r="J67" i="2" s="1"/>
  <c r="R188" i="2"/>
  <c r="R187" i="2"/>
  <c r="P208" i="2"/>
  <c r="P207" i="2"/>
  <c r="T222" i="2"/>
  <c r="T229" i="2"/>
  <c r="BK236" i="2"/>
  <c r="BK249" i="2"/>
  <c r="J249" i="2"/>
  <c r="J80" i="2"/>
  <c r="R255" i="2"/>
  <c r="P264" i="2"/>
  <c r="P275" i="2"/>
  <c r="BK293" i="2"/>
  <c r="J293" i="2" s="1"/>
  <c r="J86" i="2" s="1"/>
  <c r="R309" i="2"/>
  <c r="R308" i="2"/>
  <c r="R114" i="3"/>
  <c r="BK135" i="3"/>
  <c r="J135" i="3"/>
  <c r="J66" i="3"/>
  <c r="P142" i="3"/>
  <c r="T167" i="3"/>
  <c r="T176" i="3"/>
  <c r="T166" i="3" s="1"/>
  <c r="P180" i="3"/>
  <c r="P188" i="3"/>
  <c r="BK200" i="3"/>
  <c r="J200" i="3"/>
  <c r="J76" i="3" s="1"/>
  <c r="BK206" i="3"/>
  <c r="J206" i="3"/>
  <c r="J77" i="3"/>
  <c r="R211" i="3"/>
  <c r="P217" i="3"/>
  <c r="T228" i="3"/>
  <c r="T235" i="3"/>
  <c r="R252" i="3"/>
  <c r="R263" i="3"/>
  <c r="R269" i="3"/>
  <c r="R268" i="3"/>
  <c r="R113" i="4"/>
  <c r="T134" i="4"/>
  <c r="BK140" i="4"/>
  <c r="J140" i="4"/>
  <c r="J67" i="4" s="1"/>
  <c r="R165" i="4"/>
  <c r="R177" i="4"/>
  <c r="P184" i="4"/>
  <c r="T196" i="4"/>
  <c r="T202" i="4"/>
  <c r="R207" i="4"/>
  <c r="R213" i="4"/>
  <c r="P225" i="4"/>
  <c r="T245" i="4"/>
  <c r="R259" i="4"/>
  <c r="R258" i="4"/>
  <c r="P107" i="5"/>
  <c r="P123" i="5"/>
  <c r="P129" i="5"/>
  <c r="P143" i="5"/>
  <c r="BK148" i="5"/>
  <c r="J148" i="5"/>
  <c r="J70" i="5"/>
  <c r="R158" i="5"/>
  <c r="R164" i="5"/>
  <c r="R180" i="5"/>
  <c r="P186" i="5"/>
  <c r="BK191" i="5"/>
  <c r="J191" i="5" s="1"/>
  <c r="J78" i="5" s="1"/>
  <c r="T202" i="5"/>
  <c r="T201" i="5"/>
  <c r="BK112" i="2"/>
  <c r="P122" i="2"/>
  <c r="R137" i="2"/>
  <c r="P151" i="2"/>
  <c r="P158" i="2"/>
  <c r="P188" i="2"/>
  <c r="P187" i="2"/>
  <c r="R208" i="2"/>
  <c r="BK222" i="2"/>
  <c r="J222" i="2"/>
  <c r="J76" i="2"/>
  <c r="BK229" i="2"/>
  <c r="J229" i="2" s="1"/>
  <c r="J77" i="2" s="1"/>
  <c r="T236" i="2"/>
  <c r="T235" i="2"/>
  <c r="T249" i="2"/>
  <c r="T255" i="2"/>
  <c r="BK264" i="2"/>
  <c r="J264" i="2"/>
  <c r="J84" i="2" s="1"/>
  <c r="R275" i="2"/>
  <c r="T293" i="2"/>
  <c r="BK309" i="2"/>
  <c r="J309" i="2" s="1"/>
  <c r="J89" i="2" s="1"/>
  <c r="T114" i="3"/>
  <c r="T109" i="3"/>
  <c r="P135" i="3"/>
  <c r="T142" i="3"/>
  <c r="P167" i="3"/>
  <c r="P176" i="3"/>
  <c r="R180" i="3"/>
  <c r="BK188" i="3"/>
  <c r="J188" i="3"/>
  <c r="J74" i="3"/>
  <c r="P200" i="3"/>
  <c r="P206" i="3"/>
  <c r="P199" i="3" s="1"/>
  <c r="P211" i="3"/>
  <c r="R217" i="3"/>
  <c r="R228" i="3"/>
  <c r="P235" i="3"/>
  <c r="T252" i="3"/>
  <c r="T263" i="3"/>
  <c r="T269" i="3"/>
  <c r="T268" i="3"/>
  <c r="R109" i="4"/>
  <c r="BK134" i="4"/>
  <c r="J134" i="4"/>
  <c r="J66" i="4"/>
  <c r="R140" i="4"/>
  <c r="T165" i="4"/>
  <c r="BK177" i="4"/>
  <c r="J177" i="4"/>
  <c r="J73" i="4"/>
  <c r="R184" i="4"/>
  <c r="R196" i="4"/>
  <c r="R202" i="4"/>
  <c r="P207" i="4"/>
  <c r="P213" i="4"/>
  <c r="R225" i="4"/>
  <c r="R224" i="4"/>
  <c r="P245" i="4"/>
  <c r="BK259" i="4"/>
  <c r="J259" i="4"/>
  <c r="J86" i="4"/>
  <c r="BK107" i="5"/>
  <c r="J107" i="5" s="1"/>
  <c r="J63" i="5" s="1"/>
  <c r="BK123" i="5"/>
  <c r="J123" i="5"/>
  <c r="J66" i="5" s="1"/>
  <c r="BK129" i="5"/>
  <c r="J129" i="5"/>
  <c r="J67" i="5"/>
  <c r="T143" i="5"/>
  <c r="T148" i="5"/>
  <c r="T158" i="5"/>
  <c r="T157" i="5"/>
  <c r="P164" i="5"/>
  <c r="BK180" i="5"/>
  <c r="J180" i="5"/>
  <c r="J76" i="5"/>
  <c r="BK186" i="5"/>
  <c r="J186" i="5"/>
  <c r="J77" i="5"/>
  <c r="P191" i="5"/>
  <c r="P202" i="5"/>
  <c r="P201" i="5"/>
  <c r="T112" i="2"/>
  <c r="T111" i="2"/>
  <c r="T122" i="2"/>
  <c r="P137" i="2"/>
  <c r="R151" i="2"/>
  <c r="R158" i="2"/>
  <c r="BK188" i="2"/>
  <c r="BK208" i="2"/>
  <c r="J208" i="2"/>
  <c r="J74" i="2"/>
  <c r="R222" i="2"/>
  <c r="R229" i="2"/>
  <c r="R236" i="2"/>
  <c r="R235" i="2"/>
  <c r="P249" i="2"/>
  <c r="P255" i="2"/>
  <c r="R264" i="2"/>
  <c r="T275" i="2"/>
  <c r="P293" i="2"/>
  <c r="P309" i="2"/>
  <c r="P308" i="2"/>
  <c r="P114" i="3"/>
  <c r="P109" i="3" s="1"/>
  <c r="R135" i="3"/>
  <c r="R142" i="3"/>
  <c r="BK167" i="3"/>
  <c r="J167" i="3" s="1"/>
  <c r="J71" i="3" s="1"/>
  <c r="BK176" i="3"/>
  <c r="J176" i="3"/>
  <c r="J72" i="3" s="1"/>
  <c r="BK180" i="3"/>
  <c r="J180" i="3"/>
  <c r="J73" i="3"/>
  <c r="R188" i="3"/>
  <c r="R200" i="3"/>
  <c r="R206" i="3"/>
  <c r="BK211" i="3"/>
  <c r="J211" i="3" s="1"/>
  <c r="J78" i="3" s="1"/>
  <c r="BK217" i="3"/>
  <c r="J217" i="3"/>
  <c r="J79" i="3" s="1"/>
  <c r="BK228" i="3"/>
  <c r="J228" i="3"/>
  <c r="J82" i="3"/>
  <c r="R235" i="3"/>
  <c r="P252" i="3"/>
  <c r="BK263" i="3"/>
  <c r="J263" i="3"/>
  <c r="J85" i="3" s="1"/>
  <c r="BK269" i="3"/>
  <c r="J269" i="3"/>
  <c r="J87" i="3"/>
  <c r="BK113" i="4"/>
  <c r="J113" i="4"/>
  <c r="J63" i="4"/>
  <c r="T113" i="4"/>
  <c r="T108" i="4" s="1"/>
  <c r="P134" i="4"/>
  <c r="P140" i="4"/>
  <c r="BK165" i="4"/>
  <c r="J165" i="4" s="1"/>
  <c r="J71" i="4" s="1"/>
  <c r="T177" i="4"/>
  <c r="T184" i="4"/>
  <c r="BK196" i="4"/>
  <c r="J196" i="4"/>
  <c r="J76" i="4"/>
  <c r="BK202" i="4"/>
  <c r="J202" i="4" s="1"/>
  <c r="J77" i="4" s="1"/>
  <c r="BK207" i="4"/>
  <c r="J207" i="4"/>
  <c r="J78" i="4" s="1"/>
  <c r="BK213" i="4"/>
  <c r="J213" i="4"/>
  <c r="J79" i="4"/>
  <c r="BK225" i="4"/>
  <c r="J225" i="4"/>
  <c r="J82" i="4"/>
  <c r="BK245" i="4"/>
  <c r="J245" i="4" s="1"/>
  <c r="J83" i="4" s="1"/>
  <c r="P259" i="4"/>
  <c r="P258" i="4"/>
  <c r="T107" i="5"/>
  <c r="T102" i="5"/>
  <c r="R123" i="5"/>
  <c r="R129" i="5"/>
  <c r="R143" i="5"/>
  <c r="R142" i="5"/>
  <c r="P148" i="5"/>
  <c r="BK158" i="5"/>
  <c r="J158" i="5" s="1"/>
  <c r="J73" i="5" s="1"/>
  <c r="BK164" i="5"/>
  <c r="J164" i="5"/>
  <c r="J74" i="5" s="1"/>
  <c r="P180" i="5"/>
  <c r="P179" i="5" s="1"/>
  <c r="R186" i="5"/>
  <c r="T191" i="5"/>
  <c r="BK202" i="5"/>
  <c r="J202" i="5" s="1"/>
  <c r="J80" i="5" s="1"/>
  <c r="BK260" i="2"/>
  <c r="J260" i="2"/>
  <c r="J82" i="2" s="1"/>
  <c r="BK131" i="3"/>
  <c r="J131" i="3" s="1"/>
  <c r="J65" i="3" s="1"/>
  <c r="BK130" i="4"/>
  <c r="J130" i="4"/>
  <c r="J65" i="4" s="1"/>
  <c r="BK174" i="4"/>
  <c r="J174" i="4" s="1"/>
  <c r="J72" i="4" s="1"/>
  <c r="BK129" i="2"/>
  <c r="J129" i="2"/>
  <c r="J64" i="2" s="1"/>
  <c r="BK306" i="2"/>
  <c r="J306" i="2" s="1"/>
  <c r="J87" i="2" s="1"/>
  <c r="BK110" i="3"/>
  <c r="J110" i="3"/>
  <c r="J62" i="3" s="1"/>
  <c r="BK224" i="3"/>
  <c r="J224" i="3" s="1"/>
  <c r="J80" i="3" s="1"/>
  <c r="BK103" i="5"/>
  <c r="J103" i="5"/>
  <c r="J62" i="5" s="1"/>
  <c r="BK114" i="5"/>
  <c r="J114" i="5" s="1"/>
  <c r="J64" i="5" s="1"/>
  <c r="BK119" i="5"/>
  <c r="J119" i="5"/>
  <c r="J65" i="5" s="1"/>
  <c r="BK172" i="2"/>
  <c r="J172" i="2" s="1"/>
  <c r="J69" i="2" s="1"/>
  <c r="BK203" i="2"/>
  <c r="J203" i="2"/>
  <c r="J72" i="2" s="1"/>
  <c r="BK218" i="2"/>
  <c r="J218" i="2" s="1"/>
  <c r="J75" i="2" s="1"/>
  <c r="BK121" i="3"/>
  <c r="J121" i="3"/>
  <c r="J64" i="3" s="1"/>
  <c r="BK156" i="3"/>
  <c r="J156" i="3" s="1"/>
  <c r="J69" i="3" s="1"/>
  <c r="BK109" i="4"/>
  <c r="J109" i="4"/>
  <c r="J62" i="4" s="1"/>
  <c r="BK154" i="4"/>
  <c r="BK153" i="4" s="1"/>
  <c r="J153" i="4" s="1"/>
  <c r="J68" i="4" s="1"/>
  <c r="BK221" i="4"/>
  <c r="J221" i="4" s="1"/>
  <c r="J80" i="4" s="1"/>
  <c r="BK256" i="4"/>
  <c r="J256" i="4"/>
  <c r="J84" i="4" s="1"/>
  <c r="BK155" i="5"/>
  <c r="J155" i="5" s="1"/>
  <c r="J71" i="5" s="1"/>
  <c r="J52" i="6"/>
  <c r="F55" i="6"/>
  <c r="E71" i="6"/>
  <c r="AW59" i="1"/>
  <c r="F55" i="5"/>
  <c r="BE104" i="5"/>
  <c r="BE120" i="5"/>
  <c r="BE127" i="5"/>
  <c r="BE130" i="5"/>
  <c r="BE139" i="5"/>
  <c r="BE167" i="5"/>
  <c r="BE115" i="5"/>
  <c r="BE124" i="5"/>
  <c r="BE159" i="5"/>
  <c r="BE162" i="5"/>
  <c r="BE181" i="5"/>
  <c r="BE184" i="5"/>
  <c r="BE189" i="5"/>
  <c r="BE192" i="5"/>
  <c r="BE203" i="5"/>
  <c r="BK224" i="4"/>
  <c r="J224" i="4" s="1"/>
  <c r="J81" i="4" s="1"/>
  <c r="J52" i="5"/>
  <c r="E90" i="5"/>
  <c r="BE111" i="5"/>
  <c r="BE133" i="5"/>
  <c r="BE135" i="5"/>
  <c r="BE137" i="5"/>
  <c r="BE144" i="5"/>
  <c r="BE147" i="5"/>
  <c r="BE149" i="5"/>
  <c r="BE165" i="5"/>
  <c r="BE194" i="5"/>
  <c r="BE108" i="5"/>
  <c r="BE146" i="5"/>
  <c r="BE151" i="5"/>
  <c r="BE153" i="5"/>
  <c r="BE154" i="5"/>
  <c r="BE156" i="5"/>
  <c r="BE169" i="5"/>
  <c r="BE171" i="5"/>
  <c r="BE173" i="5"/>
  <c r="BE187" i="5"/>
  <c r="BE196" i="5"/>
  <c r="BE199" i="5"/>
  <c r="BE204" i="5"/>
  <c r="E48" i="4"/>
  <c r="BE121" i="4"/>
  <c r="BE141" i="4"/>
  <c r="BE146" i="4"/>
  <c r="BE150" i="4"/>
  <c r="J52" i="4"/>
  <c r="F103" i="4"/>
  <c r="BE110" i="4"/>
  <c r="BE114" i="4"/>
  <c r="BE117" i="4"/>
  <c r="BE166" i="4"/>
  <c r="BE171" i="4"/>
  <c r="BE178" i="4"/>
  <c r="BE185" i="4"/>
  <c r="BE208" i="4"/>
  <c r="BE218" i="4"/>
  <c r="BE222" i="4"/>
  <c r="BE236" i="4"/>
  <c r="BE144" i="4"/>
  <c r="BE175" i="4"/>
  <c r="BE188" i="4"/>
  <c r="BE200" i="4"/>
  <c r="BE203" i="4"/>
  <c r="BE205" i="4"/>
  <c r="BE214" i="4"/>
  <c r="BE217" i="4"/>
  <c r="BE220" i="4"/>
  <c r="BE226" i="4"/>
  <c r="BE131" i="4"/>
  <c r="BE135" i="4"/>
  <c r="BE138" i="4"/>
  <c r="BE148" i="4"/>
  <c r="BE155" i="4"/>
  <c r="BE169" i="4"/>
  <c r="BE180" i="4"/>
  <c r="BE190" i="4"/>
  <c r="BE193" i="4"/>
  <c r="BE197" i="4"/>
  <c r="BE211" i="4"/>
  <c r="BE216" i="4"/>
  <c r="BE234" i="4"/>
  <c r="BE238" i="4"/>
  <c r="BE240" i="4"/>
  <c r="BE242" i="4"/>
  <c r="BE243" i="4"/>
  <c r="BE246" i="4"/>
  <c r="BE252" i="4"/>
  <c r="BE254" i="4"/>
  <c r="BE257" i="4"/>
  <c r="BE260" i="4"/>
  <c r="BE261" i="4"/>
  <c r="J188" i="2"/>
  <c r="J71" i="2" s="1"/>
  <c r="E48" i="3"/>
  <c r="J101" i="3"/>
  <c r="BE139" i="3"/>
  <c r="BE152" i="3"/>
  <c r="BE179" i="3"/>
  <c r="BE192" i="3"/>
  <c r="BE194" i="3"/>
  <c r="BE201" i="3"/>
  <c r="BE220" i="3"/>
  <c r="BE233" i="3"/>
  <c r="BE247" i="3"/>
  <c r="BE265" i="3"/>
  <c r="BE266" i="3"/>
  <c r="BE270" i="3"/>
  <c r="J112" i="2"/>
  <c r="J62" i="2" s="1"/>
  <c r="BE132" i="3"/>
  <c r="BE157" i="3"/>
  <c r="BE173" i="3"/>
  <c r="BE182" i="3"/>
  <c r="BE207" i="3"/>
  <c r="BE209" i="3"/>
  <c r="BE236" i="3"/>
  <c r="BE243" i="3"/>
  <c r="BE253" i="3"/>
  <c r="BE264" i="3"/>
  <c r="BE271" i="3"/>
  <c r="J236" i="2"/>
  <c r="J79" i="2"/>
  <c r="F55" i="3"/>
  <c r="BE115" i="3"/>
  <c r="BE136" i="3"/>
  <c r="BE148" i="3"/>
  <c r="BE150" i="3"/>
  <c r="BE177" i="3"/>
  <c r="BE189" i="3"/>
  <c r="BE197" i="3"/>
  <c r="BE204" i="3"/>
  <c r="BE212" i="3"/>
  <c r="BE215" i="3"/>
  <c r="BE223" i="3"/>
  <c r="BE225" i="3"/>
  <c r="BE229" i="3"/>
  <c r="BE231" i="3"/>
  <c r="BE245" i="3"/>
  <c r="BE250" i="3"/>
  <c r="BE267" i="3"/>
  <c r="BE111" i="3"/>
  <c r="BE118" i="3"/>
  <c r="BE122" i="3"/>
  <c r="BE143" i="3"/>
  <c r="BE146" i="3"/>
  <c r="BE168" i="3"/>
  <c r="BE171" i="3"/>
  <c r="BE181" i="3"/>
  <c r="BE218" i="3"/>
  <c r="BE221" i="3"/>
  <c r="BE249" i="3"/>
  <c r="BE259" i="3"/>
  <c r="BE261" i="3"/>
  <c r="BE291" i="2"/>
  <c r="BE304" i="2"/>
  <c r="E48" i="2"/>
  <c r="J52" i="2"/>
  <c r="F55" i="2"/>
  <c r="BE116" i="2"/>
  <c r="BE118" i="2"/>
  <c r="BE130" i="2"/>
  <c r="BE141" i="2"/>
  <c r="BE143" i="2"/>
  <c r="BE147" i="2"/>
  <c r="BE149" i="2"/>
  <c r="BE159" i="2"/>
  <c r="BE162" i="2"/>
  <c r="BE164" i="2"/>
  <c r="BE168" i="2"/>
  <c r="BE179" i="2"/>
  <c r="BE189" i="2"/>
  <c r="BE194" i="2"/>
  <c r="BE199" i="2"/>
  <c r="BE209" i="2"/>
  <c r="BE269" i="2"/>
  <c r="BE271" i="2"/>
  <c r="BE285" i="2"/>
  <c r="BE113" i="2"/>
  <c r="BE120" i="2"/>
  <c r="BE123" i="2"/>
  <c r="BE126" i="2"/>
  <c r="BE138" i="2"/>
  <c r="BE145" i="2"/>
  <c r="BE152" i="2"/>
  <c r="BE155" i="2"/>
  <c r="BE166" i="2"/>
  <c r="BE173" i="2"/>
  <c r="BE176" i="2"/>
  <c r="BE192" i="2"/>
  <c r="BE196" i="2"/>
  <c r="BE201" i="2"/>
  <c r="BE204" i="2"/>
  <c r="BE212" i="2"/>
  <c r="BE215" i="2"/>
  <c r="BE219" i="2"/>
  <c r="BE223" i="2"/>
  <c r="BE226" i="2"/>
  <c r="BE230" i="2"/>
  <c r="BE233" i="2"/>
  <c r="BE237" i="2"/>
  <c r="BE240" i="2"/>
  <c r="BE243" i="2"/>
  <c r="BE246" i="2"/>
  <c r="BE248" i="2"/>
  <c r="BE250" i="2"/>
  <c r="BE253" i="2"/>
  <c r="BE256" i="2"/>
  <c r="BE258" i="2"/>
  <c r="BE259" i="2"/>
  <c r="BE261" i="2"/>
  <c r="BE265" i="2"/>
  <c r="BE267" i="2"/>
  <c r="BE273" i="2"/>
  <c r="BE276" i="2"/>
  <c r="BE283" i="2"/>
  <c r="BE284" i="2"/>
  <c r="BE286" i="2"/>
  <c r="BE288" i="2"/>
  <c r="BE294" i="2"/>
  <c r="BE302" i="2"/>
  <c r="BE307" i="2"/>
  <c r="BE310" i="2"/>
  <c r="BE311" i="2"/>
  <c r="BE290" i="2"/>
  <c r="J34" i="4"/>
  <c r="AW57" i="1"/>
  <c r="F34" i="2"/>
  <c r="BA55" i="1"/>
  <c r="F37" i="5"/>
  <c r="BD58" i="1" s="1"/>
  <c r="F36" i="3"/>
  <c r="BC56" i="1"/>
  <c r="F35" i="5"/>
  <c r="BB58" i="1" s="1"/>
  <c r="J34" i="5"/>
  <c r="AW58" i="1"/>
  <c r="F36" i="5"/>
  <c r="BC58" i="1" s="1"/>
  <c r="F37" i="3"/>
  <c r="BD56" i="1"/>
  <c r="J34" i="3"/>
  <c r="AW56" i="1"/>
  <c r="F36" i="4"/>
  <c r="BC57" i="1"/>
  <c r="F35" i="3"/>
  <c r="BB56" i="1"/>
  <c r="F34" i="3"/>
  <c r="BA56" i="1"/>
  <c r="J34" i="2"/>
  <c r="AW55" i="1"/>
  <c r="F34" i="5"/>
  <c r="BA58" i="1"/>
  <c r="F34" i="4"/>
  <c r="BA57" i="1" s="1"/>
  <c r="F37" i="2"/>
  <c r="BD55" i="1"/>
  <c r="F36" i="2"/>
  <c r="BC55" i="1" s="1"/>
  <c r="F37" i="4"/>
  <c r="BD57" i="1"/>
  <c r="F35" i="2"/>
  <c r="BB55" i="1" s="1"/>
  <c r="F35" i="4"/>
  <c r="BB57" i="1"/>
  <c r="K38" i="8" l="1"/>
  <c r="J10" i="8"/>
  <c r="I10" i="8"/>
  <c r="K10" i="8" s="1"/>
  <c r="J154" i="4"/>
  <c r="J69" i="4" s="1"/>
  <c r="F18" i="9"/>
  <c r="E22" i="9" s="1"/>
  <c r="F22" i="9" s="1"/>
  <c r="F23" i="9" s="1"/>
  <c r="G23" i="9" s="1"/>
  <c r="P166" i="3"/>
  <c r="P108" i="3"/>
  <c r="P107" i="3" s="1"/>
  <c r="AU56" i="1" s="1"/>
  <c r="P102" i="5"/>
  <c r="R109" i="3"/>
  <c r="R108" i="3" s="1"/>
  <c r="R107" i="3" s="1"/>
  <c r="P108" i="4"/>
  <c r="R199" i="3"/>
  <c r="R102" i="5"/>
  <c r="T142" i="5"/>
  <c r="T164" i="4"/>
  <c r="R227" i="3"/>
  <c r="R263" i="2"/>
  <c r="R207" i="2"/>
  <c r="BK111" i="2"/>
  <c r="R179" i="5"/>
  <c r="P263" i="2"/>
  <c r="P157" i="5"/>
  <c r="T224" i="4"/>
  <c r="P235" i="2"/>
  <c r="R164" i="4"/>
  <c r="P227" i="3"/>
  <c r="BK187" i="2"/>
  <c r="J187" i="2"/>
  <c r="J70" i="2" s="1"/>
  <c r="R195" i="4"/>
  <c r="P142" i="5"/>
  <c r="P101" i="5"/>
  <c r="P100" i="5" s="1"/>
  <c r="AU58" i="1" s="1"/>
  <c r="T227" i="3"/>
  <c r="R111" i="2"/>
  <c r="R110" i="2" s="1"/>
  <c r="P195" i="4"/>
  <c r="P164" i="4"/>
  <c r="P107" i="4"/>
  <c r="R166" i="3"/>
  <c r="P111" i="2"/>
  <c r="P110" i="2" s="1"/>
  <c r="P109" i="2" s="1"/>
  <c r="AU55" i="1" s="1"/>
  <c r="R108" i="4"/>
  <c r="R107" i="4" s="1"/>
  <c r="R106" i="4" s="1"/>
  <c r="R157" i="5"/>
  <c r="R101" i="5"/>
  <c r="R100" i="5" s="1"/>
  <c r="P224" i="4"/>
  <c r="T195" i="4"/>
  <c r="BK235" i="2"/>
  <c r="J235" i="2" s="1"/>
  <c r="J78" i="2" s="1"/>
  <c r="T179" i="5"/>
  <c r="T199" i="3"/>
  <c r="T108" i="3" s="1"/>
  <c r="T107" i="3" s="1"/>
  <c r="T263" i="2"/>
  <c r="T207" i="2"/>
  <c r="T110" i="2" s="1"/>
  <c r="T109" i="2" s="1"/>
  <c r="BK308" i="2"/>
  <c r="J308" i="2"/>
  <c r="J88" i="2" s="1"/>
  <c r="BK155" i="3"/>
  <c r="J155" i="3"/>
  <c r="J68" i="3"/>
  <c r="BK108" i="4"/>
  <c r="J108" i="4"/>
  <c r="J61" i="4"/>
  <c r="BK195" i="4"/>
  <c r="J195" i="4" s="1"/>
  <c r="J75" i="4" s="1"/>
  <c r="BK263" i="2"/>
  <c r="J263" i="2"/>
  <c r="J83" i="2" s="1"/>
  <c r="BK258" i="4"/>
  <c r="J258" i="4"/>
  <c r="J85" i="4"/>
  <c r="BK102" i="5"/>
  <c r="J102" i="5"/>
  <c r="J61" i="5"/>
  <c r="BK157" i="5"/>
  <c r="J157" i="5" s="1"/>
  <c r="J72" i="5" s="1"/>
  <c r="BK201" i="5"/>
  <c r="J201" i="5"/>
  <c r="J79" i="5" s="1"/>
  <c r="BK109" i="3"/>
  <c r="J109" i="3"/>
  <c r="J61" i="3"/>
  <c r="BK199" i="3"/>
  <c r="J199" i="3" s="1"/>
  <c r="J75" i="3" s="1"/>
  <c r="BK227" i="3"/>
  <c r="J227" i="3"/>
  <c r="J81" i="3" s="1"/>
  <c r="BK142" i="5"/>
  <c r="J142" i="5" s="1"/>
  <c r="J68" i="5" s="1"/>
  <c r="BK171" i="2"/>
  <c r="J171" i="2"/>
  <c r="J68" i="2" s="1"/>
  <c r="BK207" i="2"/>
  <c r="J207" i="2"/>
  <c r="J73" i="2"/>
  <c r="BK166" i="3"/>
  <c r="J166" i="3"/>
  <c r="J70" i="3"/>
  <c r="BK268" i="3"/>
  <c r="J268" i="3" s="1"/>
  <c r="J86" i="3" s="1"/>
  <c r="BK164" i="4"/>
  <c r="J164" i="4"/>
  <c r="J70" i="4" s="1"/>
  <c r="BK179" i="5"/>
  <c r="J179" i="5"/>
  <c r="J75" i="5"/>
  <c r="BA54" i="1"/>
  <c r="W30" i="1"/>
  <c r="F33" i="5"/>
  <c r="AZ58" i="1" s="1"/>
  <c r="F33" i="3"/>
  <c r="AZ56" i="1" s="1"/>
  <c r="F33" i="2"/>
  <c r="AZ55" i="1"/>
  <c r="J33" i="2"/>
  <c r="AV55" i="1" s="1"/>
  <c r="AT55" i="1" s="1"/>
  <c r="F33" i="4"/>
  <c r="AZ57" i="1"/>
  <c r="BC54" i="1"/>
  <c r="AY54" i="1" s="1"/>
  <c r="J33" i="3"/>
  <c r="AV56" i="1"/>
  <c r="AT56" i="1" s="1"/>
  <c r="BB54" i="1"/>
  <c r="W31" i="1" s="1"/>
  <c r="J33" i="5"/>
  <c r="AV58" i="1" s="1"/>
  <c r="AT58" i="1" s="1"/>
  <c r="BD54" i="1"/>
  <c r="W33" i="1" s="1"/>
  <c r="J33" i="4"/>
  <c r="AV57" i="1"/>
  <c r="AT57" i="1"/>
  <c r="F20" i="9" l="1"/>
  <c r="G20" i="9" s="1"/>
  <c r="F32" i="9" s="1"/>
  <c r="I84" i="6" s="1"/>
  <c r="T107" i="4"/>
  <c r="T106" i="4" s="1"/>
  <c r="T101" i="5"/>
  <c r="T100" i="5"/>
  <c r="P106" i="4"/>
  <c r="AU57" i="1" s="1"/>
  <c r="AU54" i="1" s="1"/>
  <c r="BK110" i="2"/>
  <c r="BK109" i="2"/>
  <c r="J109" i="2"/>
  <c r="J59" i="2" s="1"/>
  <c r="R109" i="2"/>
  <c r="BK108" i="3"/>
  <c r="J108" i="3"/>
  <c r="J60" i="3" s="1"/>
  <c r="BK101" i="5"/>
  <c r="J101" i="5" s="1"/>
  <c r="J60" i="5" s="1"/>
  <c r="BK107" i="4"/>
  <c r="J107" i="4"/>
  <c r="J60" i="4"/>
  <c r="J111" i="2"/>
  <c r="J61" i="2" s="1"/>
  <c r="AX54" i="1"/>
  <c r="AW54" i="1"/>
  <c r="AK30" i="1" s="1"/>
  <c r="W32" i="1"/>
  <c r="BK84" i="6" l="1"/>
  <c r="BK83" i="6" s="1"/>
  <c r="J84" i="6"/>
  <c r="BE84" i="6" s="1"/>
  <c r="BK106" i="4"/>
  <c r="J106" i="4" s="1"/>
  <c r="J59" i="4" s="1"/>
  <c r="J110" i="2"/>
  <c r="J60" i="2"/>
  <c r="BK107" i="3"/>
  <c r="J107" i="3"/>
  <c r="J59" i="3"/>
  <c r="BK100" i="5"/>
  <c r="J100" i="5" s="1"/>
  <c r="J30" i="5" s="1"/>
  <c r="AG58" i="1" s="1"/>
  <c r="J30" i="2"/>
  <c r="AG55" i="1" s="1"/>
  <c r="F33" i="6" l="1"/>
  <c r="AZ59" i="1" s="1"/>
  <c r="AZ54" i="1" s="1"/>
  <c r="J33" i="6"/>
  <c r="AV59" i="1" s="1"/>
  <c r="AT59" i="1" s="1"/>
  <c r="BK82" i="6"/>
  <c r="J83" i="6"/>
  <c r="J61" i="6" s="1"/>
  <c r="J39" i="2"/>
  <c r="J59" i="5"/>
  <c r="J39" i="5"/>
  <c r="AN58" i="1"/>
  <c r="AN55" i="1"/>
  <c r="J30" i="4"/>
  <c r="AG57" i="1" s="1"/>
  <c r="AN57" i="1" s="1"/>
  <c r="J30" i="3"/>
  <c r="AG56" i="1"/>
  <c r="J82" i="6" l="1"/>
  <c r="J60" i="6" s="1"/>
  <c r="BK81" i="6"/>
  <c r="J81" i="6" s="1"/>
  <c r="AV54" i="1"/>
  <c r="W29" i="1"/>
  <c r="J39" i="4"/>
  <c r="J39" i="3"/>
  <c r="AN56" i="1"/>
  <c r="AK29" i="1" l="1"/>
  <c r="AT54" i="1"/>
  <c r="J59" i="6"/>
  <c r="J30" i="6"/>
  <c r="AG59" i="1" l="1"/>
  <c r="J39" i="6"/>
  <c r="AN59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<sst xmlns="http://schemas.openxmlformats.org/spreadsheetml/2006/main" count="7705" uniqueCount="1301">
  <si>
    <t>Export Komplet</t>
  </si>
  <si>
    <t>VZ</t>
  </si>
  <si>
    <t>2.0</t>
  </si>
  <si>
    <t>ZAMOK</t>
  </si>
  <si>
    <t>False</t>
  </si>
  <si>
    <t>{bb25c988-c425-423b-8bf9-b96c86576c61}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</si>
  <si>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</si>
  <si>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</si>
  <si>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</si>
  <si>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</si>
  <si>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</si>
  <si>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</si>
  <si>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</si>
  <si>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</si>
  <si>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B-15-031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</si>
  <si>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</si>
  <si>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</si>
  <si>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Sportovní areál obce hájek</t>
  </si>
  <si>
    <t>KSO:</t>
  </si>
  <si>
    <t>823 33</t>
  </si>
  <si>
    <t>CC-CZ:</t>
  </si>
  <si>
    <t/>
  </si>
  <si>
    <t>Místo:</t>
  </si>
  <si>
    <t>obec Hájek</t>
  </si>
  <si>
    <t>Datum:</t>
  </si>
  <si>
    <t>27. 2. 2023</t>
  </si>
  <si>
    <t>CZ-CPV:</t>
  </si>
  <si>
    <t>45000000-7</t>
  </si>
  <si>
    <t>Zadavatel:</t>
  </si>
  <si>
    <t>IČ:</t>
  </si>
  <si>
    <t>00573230</t>
  </si>
  <si>
    <t>Obec Hájek</t>
  </si>
  <si>
    <t>DIČ:</t>
  </si>
  <si>
    <t>Uchazeč:</t>
  </si>
  <si>
    <t>Vyplň údaj</t>
  </si>
  <si>
    <t>Projektant:</t>
  </si>
  <si>
    <t>25148133</t>
  </si>
  <si>
    <t>Beniksport s.r.o.</t>
  </si>
  <si>
    <t>CZ25148133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</si>
  <si>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</si>
  <si>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</si>
  <si>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</si>
  <si>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</si>
  <si>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</si>
  <si>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</si>
  <si>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</si>
  <si>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</si>
  <si>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</si>
  <si>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</si>
  <si>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</si>
  <si>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</si>
  <si>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</si>
  <si>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</si>
  <si>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</si>
  <si>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</si>
  <si>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</si>
  <si>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</si>
  <si>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</si>
  <si>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</si>
  <si>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</si>
  <si>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</si>
  <si>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</si>
  <si>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</si>
  <si>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</si>
  <si>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</si>
  <si>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</si>
  <si>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</si>
  <si>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</si>
  <si>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</si>
  <si>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</si>
  <si>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</si>
  <si>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</si>
  <si>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</si>
  <si>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</si>
  <si>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</si>
  <si>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</si>
  <si>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</si>
  <si>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</si>
  <si>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</si>
  <si>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</si>
  <si>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</si>
  <si>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</si>
  <si>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</si>
  <si>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Hřiště na malou kopanou 36x62m</t>
  </si>
  <si>
    <t>STA</t>
  </si>
  <si>
    <t>1</t>
  </si>
  <si>
    <t>{2976bf6b-cca8-41bf-8a1b-8b194c853ede}</t>
  </si>
  <si>
    <t>2</t>
  </si>
  <si>
    <t>SO02</t>
  </si>
  <si>
    <t>Víceúčelové hřiště 18x36m</t>
  </si>
  <si>
    <t>{04539721-854f-4ed0-8f5a-29f94cc3c3fb}</t>
  </si>
  <si>
    <t>SO03</t>
  </si>
  <si>
    <t>Tenisové kurty 36x36m</t>
  </si>
  <si>
    <t>{a030e0c8-596c-4e6c-888c-82869853566c}</t>
  </si>
  <si>
    <t>SO04</t>
  </si>
  <si>
    <t>Parkoviště, areálové oplocení</t>
  </si>
  <si>
    <t>{72e20aa6-9ed1-4546-a743-23bc06a5b0cc}</t>
  </si>
  <si>
    <t>SO05</t>
  </si>
  <si>
    <t>Osvětlení sportovišť</t>
  </si>
  <si>
    <t>{401a53d0-4fb2-4134-96e3-9e3f28eca614}</t>
  </si>
  <si>
    <t>KRYCÍ LIST SOUPISU PRACÍ</t>
  </si>
  <si>
    <t>Objekt:</t>
  </si>
  <si>
    <t>SO01 - Hřiště na malou kopanou 36x62m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</si>
  <si>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</si>
  <si>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</si>
  <si>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</si>
  <si>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</si>
  <si>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</si>
  <si>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</si>
  <si>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</si>
  <si>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</si>
  <si>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</si>
  <si>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</si>
  <si>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</si>
  <si>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</si>
  <si>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2 - Zakládání</t>
  </si>
  <si>
    <t xml:space="preserve">      27 - Zakládání - základy</t>
  </si>
  <si>
    <t xml:space="preserve">    3 - Svislé a kompletní konstrukce</t>
  </si>
  <si>
    <t xml:space="preserve">      33 - Sloupy a pilíře, rámové konstrukce</t>
  </si>
  <si>
    <t xml:space="preserve">      34 - Stěny a příčky</t>
  </si>
  <si>
    <t xml:space="preserve">    5 - Komunikace</t>
  </si>
  <si>
    <t xml:space="preserve">      56 - Podkladní vrstvy komunikací, letišť a ploch</t>
  </si>
  <si>
    <t xml:space="preserve">      57 - Kryty pozemních komunikací letišť a ploch z kameniva nebo živičné</t>
  </si>
  <si>
    <t xml:space="preserve">      58 - Kryty pozemních komunikací, letišť a ploch z betonu a ostatních hmot</t>
  </si>
  <si>
    <t xml:space="preserve">      59 - Kryty pozemních komunikací, letišť a ploch dlážděných (předlažby)</t>
  </si>
  <si>
    <t xml:space="preserve">    9 - Ostatní konstrukce a práce-bourání</t>
  </si>
  <si>
    <t xml:space="preserve">      93 - Různé dokončovací kce a práce inženýrských staveb</t>
  </si>
  <si>
    <t xml:space="preserve">      94 - Lešení a stavební výtahy</t>
  </si>
  <si>
    <t xml:space="preserve">      95 - Různé dokončovací konstrukce a práce pozemních staveb</t>
  </si>
  <si>
    <t xml:space="preserve">      99 -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</si>
  <si>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</si>
  <si>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</si>
  <si>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</si>
  <si>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</si>
  <si>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797 - Vybavení sportovišť</t>
  </si>
  <si>
    <t>VRN -  Vedlejší rozpočtové náklady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</si>
  <si>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</si>
  <si>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</si>
  <si>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</si>
  <si>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</si>
  <si>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</si>
  <si>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</si>
  <si>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</si>
  <si>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</si>
  <si>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</si>
  <si>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</si>
  <si>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</si>
  <si>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</si>
  <si>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</si>
  <si>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</si>
  <si>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</si>
  <si>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</si>
  <si>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</si>
  <si>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</si>
  <si>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</si>
  <si>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</si>
  <si>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</si>
  <si>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111111331</t>
  </si>
  <si>
    <t>Odstranění ruderálního porostu z plochy přes 500 m2 v rovině nebo na svahu do 1:5</t>
  </si>
  <si>
    <t>m2</t>
  </si>
  <si>
    <t>CS ÚRS 2023 01</t>
  </si>
  <si>
    <t>4</t>
  </si>
  <si>
    <t>3</t>
  </si>
  <si>
    <t>1331618245</t>
  </si>
  <si>
    <t>Online PSC</t>
  </si>
  <si>
    <t>https://podminky.urs.cz/item/CS_URS_2023_01/111111331</t>
  </si>
  <si>
    <t>VV</t>
  </si>
  <si>
    <t>38*64</t>
  </si>
  <si>
    <t>112151113</t>
  </si>
  <si>
    <t>Pokácení stromu směrové v celku s odřezáním kmene a s odvětvením průměru kmene přes 300 do 400 mm</t>
  </si>
  <si>
    <t>kus</t>
  </si>
  <si>
    <t>1665370243</t>
  </si>
  <si>
    <t>https://podminky.urs.cz/item/CS_URS_2023_01/112151113</t>
  </si>
  <si>
    <t>112201113</t>
  </si>
  <si>
    <t>Odstranění pařezu v rovině nebo na svahu do 1:5 o průměru pařezu na řezné ploše přes 300 do 400 mm</t>
  </si>
  <si>
    <t>1180554917</t>
  </si>
  <si>
    <t>https://podminky.urs.cz/item/CS_URS_2023_01/112201113</t>
  </si>
  <si>
    <t>112151511</t>
  </si>
  <si>
    <t>Řez a průklest stromů pomocí mobilní plošiny výšky stromu do 10 m</t>
  </si>
  <si>
    <t>525096890</t>
  </si>
  <si>
    <t>https://podminky.urs.cz/item/CS_URS_2023_01/112151511</t>
  </si>
  <si>
    <t>12</t>
  </si>
  <si>
    <t>Zemní práce - odkopávky a prokopávky</t>
  </si>
  <si>
    <t>5</t>
  </si>
  <si>
    <t>121151123</t>
  </si>
  <si>
    <t>Sejmutí ornice strojně při souvislé ploše přes 500 m2, tl. vrstvy do 200 mm</t>
  </si>
  <si>
    <t>1106878942</t>
  </si>
  <si>
    <t>https://podminky.urs.cz/item/CS_URS_2023_01/121151123</t>
  </si>
  <si>
    <t>64*38</t>
  </si>
  <si>
    <t>6</t>
  </si>
  <si>
    <t>122251105</t>
  </si>
  <si>
    <t>Odkopávky a prokopávky nezapažené strojně v hornině třídy těžitelnosti I skupiny 3 přes 500 do 1 000 m3</t>
  </si>
  <si>
    <t>m3</t>
  </si>
  <si>
    <t>719104334</t>
  </si>
  <si>
    <t>https://podminky.urs.cz/item/CS_URS_2023_01/122251105</t>
  </si>
  <si>
    <t>1320*0,45</t>
  </si>
  <si>
    <t>13</t>
  </si>
  <si>
    <t>Zemní práce - hloubené vykopávky</t>
  </si>
  <si>
    <t>7</t>
  </si>
  <si>
    <t>132251103</t>
  </si>
  <si>
    <t>Hloubení nezapažených rýh šířky do 800 mm strojně s urovnáním dna do předepsaného profilu a spádu v hornině třídy těžitelnosti I skupiny 3 přes 50 do 100 m3</t>
  </si>
  <si>
    <t>-435439661</t>
  </si>
  <si>
    <t>https://podminky.urs.cz/item/CS_URS_2023_01/132251103</t>
  </si>
  <si>
    <t>Rampa</t>
  </si>
  <si>
    <t>15,15*0,6*0,4*2</t>
  </si>
  <si>
    <t>Opěrná zeď</t>
  </si>
  <si>
    <t>62,55*0,8*0,65+35,925*0,8*0,55*2+61,45*0,8*0,55</t>
  </si>
  <si>
    <t>Součet</t>
  </si>
  <si>
    <t>16</t>
  </si>
  <si>
    <t>Zemní práce - přemístění výkopku</t>
  </si>
  <si>
    <t>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</si>
  <si>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</si>
  <si>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</si>
  <si>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-341955351</t>
  </si>
  <si>
    <t>https://podminky.urs.cz/item/CS_URS_2023_01/162251102</t>
  </si>
  <si>
    <t>594+98,45</t>
  </si>
  <si>
    <t>9</t>
  </si>
  <si>
    <t>162201402</t>
  </si>
  <si>
    <t>Vodorovné přemístění větví, kmenů nebo pařezů s naložením, složením a dopravou do 1000 m větví stromů listnatých, průměru kmene přes 300 do 500 mm</t>
  </si>
  <si>
    <t>-1009502380</t>
  </si>
  <si>
    <t>https://podminky.urs.cz/item/CS_URS_2023_01/162201402</t>
  </si>
  <si>
    <t>10</t>
  </si>
  <si>
    <t>162201406</t>
  </si>
  <si>
    <t>Vodorovné přemístění větví, kmenů nebo pařezů s naložením, složením a dopravou do 1000 m větví stromů jehličnatých, průměru kmene přes 300 do 500 mm</t>
  </si>
  <si>
    <t>-1936493224</t>
  </si>
  <si>
    <t>https://podminky.urs.cz/item/CS_URS_2023_01/162201406</t>
  </si>
  <si>
    <t>162201412</t>
  </si>
  <si>
    <t>Vodorovné přemístění větví, kmenů nebo pařezů s naložením, složením a dopravou do 1000 m kmenů stromů listnatých, průměru přes 300 do 500 mm</t>
  </si>
  <si>
    <t>962217201</t>
  </si>
  <si>
    <t>https://podminky.urs.cz/item/CS_URS_2023_01/162201412</t>
  </si>
  <si>
    <t>162201416</t>
  </si>
  <si>
    <t>Vodorovné přemístění větví, kmenů nebo pařezů s naložením, složením a dopravou do 1000 m kmenů stromů jehličnatých, průměru přes 300 do 500 mm</t>
  </si>
  <si>
    <t>-774967714</t>
  </si>
  <si>
    <t>https://podminky.urs.cz/item/CS_URS_2023_01/162201416</t>
  </si>
  <si>
    <t>162201422</t>
  </si>
  <si>
    <t>Vodorovné přemístění větví, kmenů nebo pařezů s naložením, složením a dopravou do 1000 m pařezů kmenů, průměru přes 300 do 500 mm</t>
  </si>
  <si>
    <t>-2011062316</t>
  </si>
  <si>
    <t>https://podminky.urs.cz/item/CS_URS_2023_01/162201422</t>
  </si>
  <si>
    <t>17</t>
  </si>
  <si>
    <t>Zemní práce - konstrukce ze zemin</t>
  </si>
  <si>
    <t>14</t>
  </si>
  <si>
    <t>171251201</t>
  </si>
  <si>
    <t>Uložení sypaniny na skládky nebo meziskládky bez hutnění s upravením uložené sypaniny do předepsaného tvaru</t>
  </si>
  <si>
    <t>712721881</t>
  </si>
  <si>
    <t>https://podminky.urs.cz/item/CS_URS_2023_01/171251201</t>
  </si>
  <si>
    <t>594+98,45+2432*0,1</t>
  </si>
  <si>
    <t>171151103</t>
  </si>
  <si>
    <t>Uložení sypanin do násypů strojně s rozprostřením sypaniny ve vrstvách a s hrubým urovnáním zhutněných z hornin soudržných jakékoliv třídy těžitelnosti</t>
  </si>
  <si>
    <t>281192226</t>
  </si>
  <si>
    <t>https://podminky.urs.cz/item/CS_URS_2023_01/171151103</t>
  </si>
  <si>
    <t>1020*0,2+2,5*2,5*0,85+12,8*2,5*0,45</t>
  </si>
  <si>
    <t>18</t>
  </si>
  <si>
    <t>Zemní práce - povrchové úpravy terénu</t>
  </si>
  <si>
    <t>181111132</t>
  </si>
  <si>
    <t>Plošná úprava terénu v zemině skupiny 1 až 4 s urovnáním povrchu bez doplnění ornice souvislé plochy do 500 m2 při nerovnostech terénu přes 150 do 200 mm na svahu přes 1:5 do 1:2</t>
  </si>
  <si>
    <t>-1816102642</t>
  </si>
  <si>
    <t>https://podminky.urs.cz/item/CS_URS_2023_01/181111132</t>
  </si>
  <si>
    <t>64*38-(62*36+37,75)</t>
  </si>
  <si>
    <t>181351103</t>
  </si>
  <si>
    <t>Rozprostření a urovnání ornice v rovině nebo ve svahu sklonu do 1:5 strojně při souvislé ploše přes 100 do 500 m2, tl. vrstvy do 200 mm</t>
  </si>
  <si>
    <t>-2082723985</t>
  </si>
  <si>
    <t>https://podminky.urs.cz/item/CS_URS_2023_01/181351103</t>
  </si>
  <si>
    <t>180404111</t>
  </si>
  <si>
    <t>Založení hřišťového trávníku výsevem na vrstvě ornice</t>
  </si>
  <si>
    <t>1140145127</t>
  </si>
  <si>
    <t>https://podminky.urs.cz/item/CS_URS_2023_01/180404111</t>
  </si>
  <si>
    <t>19</t>
  </si>
  <si>
    <t>M</t>
  </si>
  <si>
    <t>00572420</t>
  </si>
  <si>
    <t>osivo směs travní parková okrasná</t>
  </si>
  <si>
    <t>kg</t>
  </si>
  <si>
    <t>-2111134208</t>
  </si>
  <si>
    <t>162,25*0,03*1,05 "30 g/m2, ztratné 5%"</t>
  </si>
  <si>
    <t>20</t>
  </si>
  <si>
    <t>181951112</t>
  </si>
  <si>
    <t>Úprava pláně vyrovnáním výškových rozdílů strojně v hornině třídy těžitelnosti I, skupiny 1 až 3 se zhutněním</t>
  </si>
  <si>
    <t>1749249678</t>
  </si>
  <si>
    <t>https://podminky.urs.cz/item/CS_URS_2023_01/181951112</t>
  </si>
  <si>
    <t>62*36</t>
  </si>
  <si>
    <t>Zakládání</t>
  </si>
  <si>
    <t>27</t>
  </si>
  <si>
    <t>Zakládání - základy</t>
  </si>
  <si>
    <t>274313611</t>
  </si>
  <si>
    <t>Základy z betonu prostého pasy betonu kamenem neprokládaného tř. C 16/20</t>
  </si>
  <si>
    <t>-1008521491</t>
  </si>
  <si>
    <t>https://podminky.urs.cz/item/CS_URS_2023_01/274313611</t>
  </si>
  <si>
    <t>22</t>
  </si>
  <si>
    <t>279113124</t>
  </si>
  <si>
    <t>Základové zdi z tvárnic ztraceného bednění včetně výplně z betonu bez zvláštních nároků na vliv prostředí třídy C 12/15, tloušťky zdiva přes 250 do 300 mm</t>
  </si>
  <si>
    <t>279430717</t>
  </si>
  <si>
    <t>https://podminky.urs.cz/item/CS_URS_2023_01/279113124</t>
  </si>
  <si>
    <t>62,3*0,8+0,4*5,5*2+30,5*0,2*2+61,7*0,2</t>
  </si>
  <si>
    <t>23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</si>
  <si>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</si>
  <si>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</si>
  <si>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t</t>
  </si>
  <si>
    <t>1801115892</t>
  </si>
  <si>
    <t>https://podminky.urs.cz/item/CS_URS_2023_01/279361821</t>
  </si>
  <si>
    <t>Vodorovná</t>
  </si>
  <si>
    <t>(62,3*10+5,5*2*2+36*4*2+61,7*4)*0,0004 "R8"</t>
  </si>
  <si>
    <t>Svislá</t>
  </si>
  <si>
    <t>((2*62+2*36)/0,25)*0,7*0,00022 "R6"</t>
  </si>
  <si>
    <t>((62,3/0,25)*2*1,3+((5,5/0,25)*2*0,9)*2+((30,5/0,25)*2*0,7)*2+(61,7/0,25)*2*0,7)*0,00089 "R12"</t>
  </si>
  <si>
    <t>Svislé a kompletní konstrukce</t>
  </si>
  <si>
    <t>33</t>
  </si>
  <si>
    <t>Sloupy a pilíře, rámové konstrukce</t>
  </si>
  <si>
    <t>24</t>
  </si>
  <si>
    <t>339921132</t>
  </si>
  <si>
    <t>Osazování palisád betonových v řadě se zabetonováním výšky palisády přes 500 do 1000 mm</t>
  </si>
  <si>
    <t>m</t>
  </si>
  <si>
    <t>493560229</t>
  </si>
  <si>
    <t>https://podminky.urs.cz/item/CS_URS_2023_01/339921132</t>
  </si>
  <si>
    <t>(1,575+3,325)*2</t>
  </si>
  <si>
    <t>25</t>
  </si>
  <si>
    <t>59228413</t>
  </si>
  <si>
    <t>palisáda betonová tyčová půlkulatá přírodní 175x200x800mm</t>
  </si>
  <si>
    <t>730635252</t>
  </si>
  <si>
    <t>(1,575/0,175)*2</t>
  </si>
  <si>
    <t>26</t>
  </si>
  <si>
    <t>59228414</t>
  </si>
  <si>
    <t>palisáda betonová tyčová půlkulatá přírodní 175x200x1000mm</t>
  </si>
  <si>
    <t>119668002</t>
  </si>
  <si>
    <t>(3,325/0,175)*2</t>
  </si>
  <si>
    <t>339921133</t>
  </si>
  <si>
    <t>Osazování palisád betonových v řadě se zabetonováním výšky palisády přes 1000 do 1500 mm</t>
  </si>
  <si>
    <t>825037702</t>
  </si>
  <si>
    <t>https://podminky.urs.cz/item/CS_URS_2023_01/339921133</t>
  </si>
  <si>
    <t>(3,15+7)*2</t>
  </si>
  <si>
    <t>28</t>
  </si>
  <si>
    <t>59228415</t>
  </si>
  <si>
    <t>palisáda betonová tyčová půlkulatá přírodní 175x200x1200mm</t>
  </si>
  <si>
    <t>-1218980236</t>
  </si>
  <si>
    <t>3,15/0,175*2</t>
  </si>
  <si>
    <t>29</t>
  </si>
  <si>
    <t>59228416</t>
  </si>
  <si>
    <t>palisáda tyčová půlkulatá armovaná 175x200x1500mm</t>
  </si>
  <si>
    <t>-551028786</t>
  </si>
  <si>
    <t>7/0,175*2</t>
  </si>
  <si>
    <t>34</t>
  </si>
  <si>
    <t>Stěny a příčky</t>
  </si>
  <si>
    <t>30</t>
  </si>
  <si>
    <t>348262421</t>
  </si>
  <si>
    <t>Ploty z betonových bloků - systém suchého zdění ukončení plotového sloupku zákrytovou deskou lepenou mrazuvzdorným lepidlem, velikosti 500x250x70 mm přírodní (šedou)</t>
  </si>
  <si>
    <t>-1374937065</t>
  </si>
  <si>
    <t>https://podminky.urs.cz/item/CS_URS_2023_01/348262421</t>
  </si>
  <si>
    <t>(2*62+2*36)*2*1,02+0,16 "počítáno se ZD 500x300x60mm</t>
  </si>
  <si>
    <t>Komunikace</t>
  </si>
  <si>
    <t>56</t>
  </si>
  <si>
    <t>Podkladní vrstvy komunikací, letišť a ploch</t>
  </si>
  <si>
    <t>31</t>
  </si>
  <si>
    <t>564761111</t>
  </si>
  <si>
    <t>Podklad nebo kryt z kameniva hrubého drceného vel. 32-63 mm s rozprostřením a zhutněním plochy přes 100 m2, po zhutnění tl. 200 mm</t>
  </si>
  <si>
    <t>-1972444510</t>
  </si>
  <si>
    <t>https://podminky.urs.cz/item/CS_URS_2023_01/564761111</t>
  </si>
  <si>
    <t>61,7*35,7</t>
  </si>
  <si>
    <t>32</t>
  </si>
  <si>
    <t>564750111</t>
  </si>
  <si>
    <t>Podklad nebo kryt z kameniva hrubého drceného vel. 16-32 mm s rozprostřením a zhutněním plochy přes 100 m2, po zhutnění tl. 150 mm</t>
  </si>
  <si>
    <t>-858981260</t>
  </si>
  <si>
    <t>https://podminky.urs.cz/item/CS_URS_2023_01/564750111</t>
  </si>
  <si>
    <t>564851011</t>
  </si>
  <si>
    <t>Podklad ze štěrkodrti ŠD s rozprostřením a zhutněním plochy jednotlivě do 100 m2, po zhutnění tl. 150 mm</t>
  </si>
  <si>
    <t>543075477</t>
  </si>
  <si>
    <t>https://podminky.urs.cz/item/CS_URS_2023_01/564851011</t>
  </si>
  <si>
    <t>12,8*2,5+2,3*2,5</t>
  </si>
  <si>
    <t>57</t>
  </si>
  <si>
    <t>Kryty pozemních komunikací letišť a ploch z kameniva nebo živičné</t>
  </si>
  <si>
    <t>571907113</t>
  </si>
  <si>
    <t>Posyp podkladu nebo krytu s rozprostřením a zhutněním kamenivem drceným nebo těženým, v množství přes 40 do 45 kg/m2</t>
  </si>
  <si>
    <t>1802687356</t>
  </si>
  <si>
    <t>https://podminky.urs.cz/item/CS_URS_2023_01/571907113</t>
  </si>
  <si>
    <t>58</t>
  </si>
  <si>
    <t>Kryty pozemních komunikací, letišť a ploch z betonu a ostatních hmot</t>
  </si>
  <si>
    <t>35</t>
  </si>
  <si>
    <t>589161111</t>
  </si>
  <si>
    <t>Umělý trávník pro sportovní povrchy fotbalová hřiště včetně zásypu pískem a EPDM granulátem výška vlasu do 40 mm, hmotnosti do 2,5 kg/m2</t>
  </si>
  <si>
    <t>-906485052</t>
  </si>
  <si>
    <t>https://podminky.urs.cz/item/CS_URS_2023_01/589161111</t>
  </si>
  <si>
    <t>61,7*4*9 "role š=4m"</t>
  </si>
  <si>
    <t>36</t>
  </si>
  <si>
    <t>589811121</t>
  </si>
  <si>
    <t>Umělý trávník pro sportovní povrchy vodorovné značení (lajnování) fotbalových hřišť šířky 10 cm</t>
  </si>
  <si>
    <t>-651854786</t>
  </si>
  <si>
    <t>https://podminky.urs.cz/item/CS_URS_2023_01/589811121</t>
  </si>
  <si>
    <t>56*2+32*3+15,7+7*4+14*2</t>
  </si>
  <si>
    <t>59</t>
  </si>
  <si>
    <t>Kryty pozemních komunikací, letišť a ploch dlážděných (předlažby)</t>
  </si>
  <si>
    <t>37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</si>
  <si>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</si>
  <si>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</si>
  <si>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-2127094093</t>
  </si>
  <si>
    <t>https://podminky.urs.cz/item/CS_URS_2023_01/596211110</t>
  </si>
  <si>
    <t>38</t>
  </si>
  <si>
    <t>59245018</t>
  </si>
  <si>
    <t>dlažba tvar obdélník betonová 200x100x60mm přírodní</t>
  </si>
  <si>
    <t>1348455500</t>
  </si>
  <si>
    <t>(12,8*2,5+2,3*2,5)*1,02 "ztratné 2%"</t>
  </si>
  <si>
    <t>Ostatní konstrukce a práce-bourání</t>
  </si>
  <si>
    <t>93</t>
  </si>
  <si>
    <t>Různé dokončovací kce a práce inženýrských staveb</t>
  </si>
  <si>
    <t>39</t>
  </si>
  <si>
    <t>931991112</t>
  </si>
  <si>
    <t>Zřízení těsnění dilatační spáry pásem gumovým profilovým nebo z PVC ve stěně</t>
  </si>
  <si>
    <t>145227587</t>
  </si>
  <si>
    <t>https://podminky.urs.cz/item/CS_URS_2023_01/931991112</t>
  </si>
  <si>
    <t>4*1,6+4*1+2*1*2</t>
  </si>
  <si>
    <t>40</t>
  </si>
  <si>
    <t>931991211</t>
  </si>
  <si>
    <t>Výplň dilatačních spár z lehčených plastů, tl. 20 mm</t>
  </si>
  <si>
    <t>653153500</t>
  </si>
  <si>
    <t>https://podminky.urs.cz/item/CS_URS_2023_01/931991211</t>
  </si>
  <si>
    <t>0,65*0,8*4+0,55*0,8*8+0,3*0,8*4+0,3*0,2*8</t>
  </si>
  <si>
    <t>41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</si>
  <si>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</si>
  <si>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</si>
  <si>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-617740222</t>
  </si>
  <si>
    <t>https://podminky.urs.cz/item/CS_URS_2023_01/935112211</t>
  </si>
  <si>
    <t>36,3+62,3+26,3</t>
  </si>
  <si>
    <t>42</t>
  </si>
  <si>
    <t>59227723</t>
  </si>
  <si>
    <t>žlab dvouvrstvý vibrolisovaný pro povrchové odvodnění betonový 80x330x590/669mm</t>
  </si>
  <si>
    <t>-1522735201</t>
  </si>
  <si>
    <t>(124,9/0,33)*1,02+0,945 "ztratné 2%, zaokrouhleno"</t>
  </si>
  <si>
    <t>43</t>
  </si>
  <si>
    <t>93511R001</t>
  </si>
  <si>
    <t>Dobetonávka žlabu v rozích hriště</t>
  </si>
  <si>
    <t>-1967494958</t>
  </si>
  <si>
    <t>94</t>
  </si>
  <si>
    <t>Lešení a stavební výtahy</t>
  </si>
  <si>
    <t>44</t>
  </si>
  <si>
    <t>941111111</t>
  </si>
  <si>
    <t>Montáž lešení řadového trubkového lehkého pracovního s podlahami s provozním zatížením tř. 3 do 200 kg/m2 šířky tř. W06 od 0,6 do 0,9 m, výšky do 10 m</t>
  </si>
  <si>
    <t>-1412542825</t>
  </si>
  <si>
    <t>https://podminky.urs.cz/item/CS_URS_2023_01/941111111</t>
  </si>
  <si>
    <t>(2*36+62)*4+62*2</t>
  </si>
  <si>
    <t>45</t>
  </si>
  <si>
    <t>941111811</t>
  </si>
  <si>
    <t>Demontáž lešení řadového trubkového lehkého pracovního s podlahami s provozním zatížením tř. 3 do 200 kg/m2 šířky tř. W06 od 0,6 do 0,9 m, výšky do 10 m</t>
  </si>
  <si>
    <t>-944659908</t>
  </si>
  <si>
    <t>https://podminky.urs.cz/item/CS_URS_2023_01/941111811</t>
  </si>
  <si>
    <t>95</t>
  </si>
  <si>
    <t>Různé dokončovací konstrukce a práce pozemních staveb</t>
  </si>
  <si>
    <t>46</t>
  </si>
  <si>
    <t>953943125</t>
  </si>
  <si>
    <t>Osazování drobných kovových předmětů výrobků ostatních jinde neuvedených do betonu se zajištěním polohy k bednění či k výztuži před zabetonováním hmotnosti přes 30 do 120 kg/kus</t>
  </si>
  <si>
    <t>569562509</t>
  </si>
  <si>
    <t>https://podminky.urs.cz/item/CS_URS_2023_01/953943125</t>
  </si>
  <si>
    <t>47</t>
  </si>
  <si>
    <t>553_S.6.00</t>
  </si>
  <si>
    <t>Sloupek z ocelové trubky 89/3,6 dl. 7 m, s deskou s otvory pro uchycení dřev. výplně</t>
  </si>
  <si>
    <t>1118188915</t>
  </si>
  <si>
    <t>48</t>
  </si>
  <si>
    <t>553_S.4.00</t>
  </si>
  <si>
    <t>Sloupek z ocelové trubky 89/3,6 dl. 4,8 m, s deskou s otvory pro uchycení dřev. výplně</t>
  </si>
  <si>
    <t>236771127</t>
  </si>
  <si>
    <t>99</t>
  </si>
  <si>
    <t>Přesun hmot</t>
  </si>
  <si>
    <t>49</t>
  </si>
  <si>
    <t>998222012</t>
  </si>
  <si>
    <t>Přesun hmot pro tělovýchovné plochy dopravní vzdálenost do 200 m</t>
  </si>
  <si>
    <t>-72754020</t>
  </si>
  <si>
    <t>https://podminky.urs.cz/item/CS_URS_2023_01/998222012</t>
  </si>
  <si>
    <t>PSV</t>
  </si>
  <si>
    <t>Práce a dodávky PSV</t>
  </si>
  <si>
    <t>766</t>
  </si>
  <si>
    <t>Konstrukce truhlářské</t>
  </si>
  <si>
    <t>50</t>
  </si>
  <si>
    <t>766-R011</t>
  </si>
  <si>
    <t>Dodávka a montáž vodorovných fošen 180x40 mm oplocení dl. 900 mm vč. povrchové úpravy a spojovacího mat.</t>
  </si>
  <si>
    <t>-1319345428</t>
  </si>
  <si>
    <t>3*5</t>
  </si>
  <si>
    <t>51</t>
  </si>
  <si>
    <t>766-R012</t>
  </si>
  <si>
    <t>Dodávka a montáž vodorovných fošen 180x40 mm oplocení dl. 1400 mm vč. povrchové úpravy a spojovacího mat.</t>
  </si>
  <si>
    <t>-1546802446</t>
  </si>
  <si>
    <t>1*5</t>
  </si>
  <si>
    <t>52</t>
  </si>
  <si>
    <t>766-R013</t>
  </si>
  <si>
    <t>Dodávka a montáž vodorovných fošen 180x40 mm oplocení dl. 1900 mm vč. povrchové úpravy a spojovacího mat.</t>
  </si>
  <si>
    <t>-1973881821</t>
  </si>
  <si>
    <t>2*5</t>
  </si>
  <si>
    <t>53</t>
  </si>
  <si>
    <t>766-R014</t>
  </si>
  <si>
    <t>Dodávka a montáž vodorovných fošen 180x40 mm oplocení dl. 2400 mm vč. povrchové úpravy a spojovacího mat.</t>
  </si>
  <si>
    <t>877441812</t>
  </si>
  <si>
    <t>74*5</t>
  </si>
  <si>
    <t>54</t>
  </si>
  <si>
    <t>998766101</t>
  </si>
  <si>
    <t>Přesun hmot pro konstrukce truhlářské stanovený z hmotnosti přesunovaného materiálu vodorovná dopravní vzdálenost do 50 m v objektech výšky do 6 m</t>
  </si>
  <si>
    <t>-394810832</t>
  </si>
  <si>
    <t>https://podminky.urs.cz/item/CS_URS_2023_01/998766101</t>
  </si>
  <si>
    <t>767</t>
  </si>
  <si>
    <t>Konstrukce zámečnické</t>
  </si>
  <si>
    <t>55</t>
  </si>
  <si>
    <t>767995113</t>
  </si>
  <si>
    <t>Montáž ostatních atypických zámečnických konstrukcí hmotnosti přes 10 do 20 kg</t>
  </si>
  <si>
    <t>16310387</t>
  </si>
  <si>
    <t>https://podminky.urs.cz/item/CS_URS_2023_01/767995113</t>
  </si>
  <si>
    <t>((16*1+2,35*2)*52+(13*1+1,885*2)*1+(6*1+0,8*2)*3)*1,44 "rámy"</t>
  </si>
  <si>
    <t>392*1,87 "trubka"</t>
  </si>
  <si>
    <t>709*0,1 "síť"</t>
  </si>
  <si>
    <t>45 "vrátka 2k"</t>
  </si>
  <si>
    <t>553R00000</t>
  </si>
  <si>
    <t>rám plotový z jakl profilů 25x25x2mm rozměr 1000x800 mm svislá výplň po 130 mm vč. spojovacího materiálu</t>
  </si>
  <si>
    <t>-1849879149</t>
  </si>
  <si>
    <t>553R00001</t>
  </si>
  <si>
    <t>rám plotový z jakl profilů 25x25x2mm rozměr 1000x1885 mm svislá výplň po 130 mm vč. spojovacího materiálu</t>
  </si>
  <si>
    <t>-1204580114</t>
  </si>
  <si>
    <t>553R00002</t>
  </si>
  <si>
    <t>rám plotový z jakl profilů 25x25x2mm rozměr 1000x2350 mm svislá výplň po 130 mm vč. spojovacího materiálu</t>
  </si>
  <si>
    <t>-550302260</t>
  </si>
  <si>
    <t>141109800</t>
  </si>
  <si>
    <t>trubka ocelová bezešvá hladká kruhová 11353.1 D31,8 tl 2,6 mm</t>
  </si>
  <si>
    <t>bm</t>
  </si>
  <si>
    <t>-385376884</t>
  </si>
  <si>
    <t>(2*36+2*62)*2</t>
  </si>
  <si>
    <t>60</t>
  </si>
  <si>
    <t>797670R02</t>
  </si>
  <si>
    <t>silonová síť na oplocení s oky PE 45/45/4 zelené barvy včetně šňůry pro uchycení</t>
  </si>
  <si>
    <t>743785400</t>
  </si>
  <si>
    <t>(2*36+62)*3,95+58,5*2,95+2,5*2+1*1,95</t>
  </si>
  <si>
    <t>61</t>
  </si>
  <si>
    <t>553V2K</t>
  </si>
  <si>
    <t>Vrátka dvoukřídlá uzamykatelná - jäkl rám + ocel síť vč uchycení, vložky a břevna</t>
  </si>
  <si>
    <t>972999503</t>
  </si>
  <si>
    <t>62</t>
  </si>
  <si>
    <t>998767101</t>
  </si>
  <si>
    <t>Přesun hmot pro zámečnické konstrukce stanovený z hmotnosti přesunovaného materiálu vodorovná dopravní vzdálenost do 50 m v objektech výšky do 6 m</t>
  </si>
  <si>
    <t>1011117721</t>
  </si>
  <si>
    <t>https://podminky.urs.cz/item/CS_URS_2023_01/998767101</t>
  </si>
  <si>
    <t>783</t>
  </si>
  <si>
    <t>Dokončovací práce - nátěry</t>
  </si>
  <si>
    <t>63</t>
  </si>
  <si>
    <t>783314201</t>
  </si>
  <si>
    <t>Základní antikorozní nátěr zámečnických konstrukcí jednonásobný syntetický standardní</t>
  </si>
  <si>
    <t>-1036234232</t>
  </si>
  <si>
    <t>https://podminky.urs.cz/item/CS_URS_2023_01/783314201</t>
  </si>
  <si>
    <t>((16*1+2,35*2)*52+(13*1+1,885*2)*1+(6*1+0,8*2)*3)*(4*0,025) "rámy"</t>
  </si>
  <si>
    <t>2*Pi*0,0445*4,8*25 "sloupek 89 4,8m"</t>
  </si>
  <si>
    <t>2*Pi*0,0445*7*56 "sloupek 89 7m"</t>
  </si>
  <si>
    <t>0,2*0,98*2*81 "deska pro uchycení dřev. výplně"</t>
  </si>
  <si>
    <t>2*pi*0,016*392 "vodící trubka"</t>
  </si>
  <si>
    <t>64</t>
  </si>
  <si>
    <t>783315101</t>
  </si>
  <si>
    <t>Mezinátěr zámečnických konstrukcí jednonásobný syntetický standardní</t>
  </si>
  <si>
    <t>816226837</t>
  </si>
  <si>
    <t>https://podminky.urs.cz/item/CS_URS_2023_01/783315101</t>
  </si>
  <si>
    <t>65</t>
  </si>
  <si>
    <t>783317101</t>
  </si>
  <si>
    <t>Krycí nátěr (email) zámečnických konstrukcí jednonásobný syntetický standardní</t>
  </si>
  <si>
    <t>-1550582375</t>
  </si>
  <si>
    <t>https://podminky.urs.cz/item/CS_URS_2023_01/783317101</t>
  </si>
  <si>
    <t>797</t>
  </si>
  <si>
    <t>Vybavení sportovišť</t>
  </si>
  <si>
    <t>66</t>
  </si>
  <si>
    <t>797670012</t>
  </si>
  <si>
    <t>Branka pro malou kopanou 5x2m vč. sítě, zástěrky a kotvení proti převrácení</t>
  </si>
  <si>
    <t>-454722304</t>
  </si>
  <si>
    <t>VRN</t>
  </si>
  <si>
    <t xml:space="preserve"> Vedlejší rozpočtové náklady</t>
  </si>
  <si>
    <t>Vedlejší rozpočtové náklady</t>
  </si>
  <si>
    <t>67</t>
  </si>
  <si>
    <t>999011111</t>
  </si>
  <si>
    <t>Zařízení staveniště - Součástí zařízení staveniště je pronájem následujících zařízení po dobu výstavby: Zázemí odpovídající charakteru stavby. Dále je počítáno s vybudováním dočasných přípojek vody a elektro ze stávajícího objektu investora (případně si zajistí dodavatel svépomocí).</t>
  </si>
  <si>
    <t>1609262999</t>
  </si>
  <si>
    <t>68</t>
  </si>
  <si>
    <t>999111112</t>
  </si>
  <si>
    <t>Úprava vjezdu na staveniště vč. ochrany stávajících kcí, stromů apod, oprava travnatých ploch užívaných stavbou atd.</t>
  </si>
  <si>
    <t>214767472</t>
  </si>
  <si>
    <t>SO02 - Víceúčelové hřiště 18x36m</t>
  </si>
  <si>
    <t xml:space="preserve">      91 - Doplňující konstrukce a práce pozemních komunikací, letišť a ploch</t>
  </si>
  <si>
    <t>1208120107</t>
  </si>
  <si>
    <t>20*40</t>
  </si>
  <si>
    <t>1384857338</t>
  </si>
  <si>
    <t>122251101</t>
  </si>
  <si>
    <t>Odkopávky a prokopávky nezapažené strojně v hornině třídy těžitelnosti I skupiny 3 do 20 m3</t>
  </si>
  <si>
    <t>-722866830</t>
  </si>
  <si>
    <t>https://podminky.urs.cz/item/CS_URS_2023_01/122251101</t>
  </si>
  <si>
    <t>116*0,08</t>
  </si>
  <si>
    <t>133251101</t>
  </si>
  <si>
    <t>Hloubení nezapažených šachet strojně v hornině třídy těžitelnosti I skupiny 3 do 20 m3</t>
  </si>
  <si>
    <t>2079572823</t>
  </si>
  <si>
    <t>https://podminky.urs.cz/item/CS_URS_2023_01/133251101</t>
  </si>
  <si>
    <t>patka basketbalová konstrukce</t>
  </si>
  <si>
    <t>0,75*0,75*1,25*4</t>
  </si>
  <si>
    <t>patka sportovní sloupky</t>
  </si>
  <si>
    <t>0,7*0,7*0,9*2</t>
  </si>
  <si>
    <t>patka sloupy oplocení</t>
  </si>
  <si>
    <t>0,3*0,3*0,95*40</t>
  </si>
  <si>
    <t>1338312160</t>
  </si>
  <si>
    <t>9,28+7,115+800*0,1</t>
  </si>
  <si>
    <t>699039543</t>
  </si>
  <si>
    <t>604*0,2</t>
  </si>
  <si>
    <t>-1464148409</t>
  </si>
  <si>
    <t>-2041794599</t>
  </si>
  <si>
    <t>40*20-(18*36+3*1*2+86,4)</t>
  </si>
  <si>
    <t>181351003</t>
  </si>
  <si>
    <t>Rozprostření a urovnání ornice v rovině nebo ve svahu sklonu do 1:5 strojně při souvislé ploše do 100 m2, tl. vrstvy do 200 mm</t>
  </si>
  <si>
    <t>2004597664</t>
  </si>
  <si>
    <t>https://podminky.urs.cz/item/CS_URS_2023_01/181351003</t>
  </si>
  <si>
    <t>1712320324</t>
  </si>
  <si>
    <t>1960869054</t>
  </si>
  <si>
    <t>59,6*0,03*1,05 "30 g/m2, ztratné 5%"</t>
  </si>
  <si>
    <t>-1691309677</t>
  </si>
  <si>
    <t>40*20</t>
  </si>
  <si>
    <t>275313611</t>
  </si>
  <si>
    <t>Základy z betonu prostého patky a bloky z betonu kamenem neprokládaného tř. C 16/20</t>
  </si>
  <si>
    <t>1582662603</t>
  </si>
  <si>
    <t>https://podminky.urs.cz/item/CS_URS_2023_01/275313611</t>
  </si>
  <si>
    <t>564730111</t>
  </si>
  <si>
    <t>Podklad nebo kryt z kameniva hrubého drceného vel. 16-32 mm s rozprostřením a zhutněním plochy přes 100 m2, po zhutnění tl. 100 mm</t>
  </si>
  <si>
    <t>1766077486</t>
  </si>
  <si>
    <t>https://podminky.urs.cz/item/CS_URS_2023_01/564730111</t>
  </si>
  <si>
    <t>18*36+3*1*2</t>
  </si>
  <si>
    <t>-350194197</t>
  </si>
  <si>
    <t>-1797890315</t>
  </si>
  <si>
    <t>1,2*18+5,6*3+18*3-3*1*2</t>
  </si>
  <si>
    <t>571905111</t>
  </si>
  <si>
    <t>Posyp podkladu nebo krytu s rozprostřením a zhutněním kamenivem drceným nebo těženým, v množství přes 20 do 25 kg/m2</t>
  </si>
  <si>
    <t>-1433681149</t>
  </si>
  <si>
    <t>https://podminky.urs.cz/item/CS_URS_2023_01/571905111</t>
  </si>
  <si>
    <t>575191R01</t>
  </si>
  <si>
    <t>Podklad ploch pro tělovýchovu z elastické podložky tl 30mm</t>
  </si>
  <si>
    <t>1632436160</t>
  </si>
  <si>
    <t>5891161-01</t>
  </si>
  <si>
    <t>Umělý vodopropustný povrch EPDM tl 11mm, specifikace viz TZ</t>
  </si>
  <si>
    <t>613010135</t>
  </si>
  <si>
    <t>5891161-04</t>
  </si>
  <si>
    <t>Barevné vyznačení hřišť nástřikem různobarevných pásů</t>
  </si>
  <si>
    <t>1316066668</t>
  </si>
  <si>
    <t>145 "tenis"</t>
  </si>
  <si>
    <t>72 "volejbal/nohejbal"</t>
  </si>
  <si>
    <t>55 "streetbal"</t>
  </si>
  <si>
    <t>42 "atletická rovinka"</t>
  </si>
  <si>
    <t>-89580127</t>
  </si>
  <si>
    <t>5,6*3+18*3-3*1</t>
  </si>
  <si>
    <t>-506045615</t>
  </si>
  <si>
    <t>67,8*1,03 "ztratné 3%"</t>
  </si>
  <si>
    <t>596411111</t>
  </si>
  <si>
    <t>Kladení dlažby z betonových vegetačních dlaždic komunikací pro pěší s ložem z kameniva těženého nebo drceného tl. do 40 mm, s vyplněním spár a vegetačních otvorů, s hutněním vibrováním tl. 80 mm, pro plochy do 50 m2</t>
  </si>
  <si>
    <t>290663432</t>
  </si>
  <si>
    <t>https://podminky.urs.cz/item/CS_URS_2023_01/596411111</t>
  </si>
  <si>
    <t>1,2*18-3*1</t>
  </si>
  <si>
    <t>59246016</t>
  </si>
  <si>
    <t>dlažba plošná betonová vegetační 600x400x80mm</t>
  </si>
  <si>
    <t>695667649</t>
  </si>
  <si>
    <t>18,6*1,03 "ztrstné 3%"</t>
  </si>
  <si>
    <t>91</t>
  </si>
  <si>
    <t>Doplňující konstrukce a práce pozemních komunikací, letišť a ploch</t>
  </si>
  <si>
    <t>916331112</t>
  </si>
  <si>
    <t>Osazení zahradního obrubníku betonového s ložem tl. od 50 do 100 mm z betonu prostého tř. C 12/15 s boční opěrou z betonu prostého tř. C 12/15</t>
  </si>
  <si>
    <t>-1761066323</t>
  </si>
  <si>
    <t>https://podminky.urs.cz/item/CS_URS_2023_01/916331112</t>
  </si>
  <si>
    <t>2*36+2*18+4*1+5,7+8,1+1,25</t>
  </si>
  <si>
    <t>59217037</t>
  </si>
  <si>
    <t>obrubník betonový parkový přírodní 500x50x200mm</t>
  </si>
  <si>
    <t>1742240746</t>
  </si>
  <si>
    <t>127,05*1,02+0,409 "ztratné 2%"</t>
  </si>
  <si>
    <t>-175905770</t>
  </si>
  <si>
    <t>571474722</t>
  </si>
  <si>
    <t>(18,25/0,33)*1,02+0,591 "ztratné 2%, zaokrouhleno"</t>
  </si>
  <si>
    <t>-379367666</t>
  </si>
  <si>
    <t>(2*18+2*36)*2</t>
  </si>
  <si>
    <t>1541784661</t>
  </si>
  <si>
    <t>953943113</t>
  </si>
  <si>
    <t>Osazování drobných kovových předmětů výrobků ostatních jinde neuvedených do vynechaných či vysekaných kapes zdiva, se zajištěním polohy se zalitím maltou cementovou, hmotnosti přes 5 do 15 kg/kus</t>
  </si>
  <si>
    <t>-564773569</t>
  </si>
  <si>
    <t>https://podminky.urs.cz/item/CS_URS_2023_01/953943113</t>
  </si>
  <si>
    <t>797670R01.1</t>
  </si>
  <si>
    <t>2 x univerzální sloupek a 1 x síť pro volejbal, nohejbal a tenis</t>
  </si>
  <si>
    <t>-1588927403</t>
  </si>
  <si>
    <t>1591997728</t>
  </si>
  <si>
    <t>-1184035437</t>
  </si>
  <si>
    <t>130706435</t>
  </si>
  <si>
    <t>778820550</t>
  </si>
  <si>
    <t>1366728003</t>
  </si>
  <si>
    <t>39*5</t>
  </si>
  <si>
    <t>-476629041</t>
  </si>
  <si>
    <t>1655820069</t>
  </si>
  <si>
    <t>216*1,87 "trubka"</t>
  </si>
  <si>
    <t>54*1,58 "pletivo"</t>
  </si>
  <si>
    <t>270*0,1 "síť"</t>
  </si>
  <si>
    <t>-1483099310</t>
  </si>
  <si>
    <t>1095980067</t>
  </si>
  <si>
    <t>(18+2*36)*3</t>
  </si>
  <si>
    <t>797670R01</t>
  </si>
  <si>
    <t>tenisové pletivo Zn+PVC s oky 50/50/3,2 zelené barvy včetně uchycovacího materiálu</t>
  </si>
  <si>
    <t>-216251129</t>
  </si>
  <si>
    <t>18*3</t>
  </si>
  <si>
    <t>-1090097118</t>
  </si>
  <si>
    <t>1050312013</t>
  </si>
  <si>
    <t>1690097671</t>
  </si>
  <si>
    <t>2*Pi*0,0445*4,8*44 "sloupek 89 4,8m"</t>
  </si>
  <si>
    <t>0,2*0,98*2*44 "deska pro uchycení dřev. výplně"</t>
  </si>
  <si>
    <t>2*pi*0,016*216 "vodící trubka"</t>
  </si>
  <si>
    <t>-429752767</t>
  </si>
  <si>
    <t>1023686171</t>
  </si>
  <si>
    <t>D+M 2x sloupek a 1 x síť pro volejbal, nohejbal</t>
  </si>
  <si>
    <t>-439372220</t>
  </si>
  <si>
    <t>D+M 2x sloupek a 1 x síť pro tenis</t>
  </si>
  <si>
    <t>-495641128</t>
  </si>
  <si>
    <t>Branka pro malou kopanou vč. vyvařené ocelové sítě</t>
  </si>
  <si>
    <t>-297191656</t>
  </si>
  <si>
    <t>797R002</t>
  </si>
  <si>
    <t>Kompletní konstrukce pro basketbal - konstrukce, deska, obroučka, síťka</t>
  </si>
  <si>
    <t>-611631119</t>
  </si>
  <si>
    <t>1822426259</t>
  </si>
  <si>
    <t>1979728291</t>
  </si>
  <si>
    <t>SO03 - Tenisové kurty 36x36m</t>
  </si>
  <si>
    <t>-1838164968</t>
  </si>
  <si>
    <t>40*40</t>
  </si>
  <si>
    <t>1127774799</t>
  </si>
  <si>
    <t>122251104</t>
  </si>
  <si>
    <t>Odkopávky a prokopávky nezapažené strojně v hornině třídy těžitelnosti I skupiny 3 přes 100 do 500 m3</t>
  </si>
  <si>
    <t>-1775810317</t>
  </si>
  <si>
    <t>https://podminky.urs.cz/item/CS_URS_2023_01/122251104</t>
  </si>
  <si>
    <t>938*0,25</t>
  </si>
  <si>
    <t>431010333</t>
  </si>
  <si>
    <t>0,7*0,7*0,9*4</t>
  </si>
  <si>
    <t>patka sloupy oplocení 4m</t>
  </si>
  <si>
    <t>0,3*0,3*0,95*22</t>
  </si>
  <si>
    <t>patka sloupy oplocení 1m</t>
  </si>
  <si>
    <t>0,3*0,3*0,8*6</t>
  </si>
  <si>
    <t>-1023946957</t>
  </si>
  <si>
    <t>234,5+7,677+1600*0,1</t>
  </si>
  <si>
    <t>1031891482</t>
  </si>
  <si>
    <t>502*0,25</t>
  </si>
  <si>
    <t>1838085485</t>
  </si>
  <si>
    <t>2066335540</t>
  </si>
  <si>
    <t>40*40-(36*36+151,1)</t>
  </si>
  <si>
    <t>-351888637</t>
  </si>
  <si>
    <t>130378580</t>
  </si>
  <si>
    <t>322956219</t>
  </si>
  <si>
    <t>152,9*0,03*1,05 "30 g/m2, ztratné 5%"</t>
  </si>
  <si>
    <t>2033389910</t>
  </si>
  <si>
    <t>-1276303821</t>
  </si>
  <si>
    <t>1588033158</t>
  </si>
  <si>
    <t>36*36</t>
  </si>
  <si>
    <t>316181573</t>
  </si>
  <si>
    <t>-789509907</t>
  </si>
  <si>
    <t>1,2*36+21*3+15*2,3+5,2*2</t>
  </si>
  <si>
    <t>571907117</t>
  </si>
  <si>
    <t>Posyp podkladu nebo krytu s rozprostřením a zhutněním kamenivem drceným nebo těženým, v množství přes 60 do 65 kg/m2</t>
  </si>
  <si>
    <t>1786660350</t>
  </si>
  <si>
    <t>https://podminky.urs.cz/item/CS_URS_2023_01/571907117</t>
  </si>
  <si>
    <t>589121111</t>
  </si>
  <si>
    <t>Umělý trávník pro sportovní povrchy tenisové kurty včetně zásypu pískem výška vlasu do 15 mm</t>
  </si>
  <si>
    <t>-615687437</t>
  </si>
  <si>
    <t>https://podminky.urs.cz/item/CS_URS_2023_01/589121111</t>
  </si>
  <si>
    <t>589811111</t>
  </si>
  <si>
    <t>Umělý trávník pro sportovní povrchy vodorovné značení (lajnování) hřišť pro tenis a multisport šířky 5 cm</t>
  </si>
  <si>
    <t>141624130</t>
  </si>
  <si>
    <t>https://podminky.urs.cz/item/CS_URS_2023_01/589811111</t>
  </si>
  <si>
    <t>Tenis</t>
  </si>
  <si>
    <t>165*2</t>
  </si>
  <si>
    <t>-210478367</t>
  </si>
  <si>
    <t>21*3+15*2,3+5,2*2</t>
  </si>
  <si>
    <t>-63343985</t>
  </si>
  <si>
    <t>107,9*1,02 "ztratné 2%"</t>
  </si>
  <si>
    <t>-721039329</t>
  </si>
  <si>
    <t>36*1,2</t>
  </si>
  <si>
    <t>-594474403</t>
  </si>
  <si>
    <t>(43,2/0,24)*1,02+0,4 "ztrstné 2%, zaokrouhleno na kus"</t>
  </si>
  <si>
    <t>904245422</t>
  </si>
  <si>
    <t>2*36+5,2</t>
  </si>
  <si>
    <t>-766765661</t>
  </si>
  <si>
    <t>77,2*1,02+0,256 "ztratné 2%"</t>
  </si>
  <si>
    <t>2052058390</t>
  </si>
  <si>
    <t>653164273</t>
  </si>
  <si>
    <t>(36/0,33)*1,02+0,727 "ztratné 2%, zaokrouhleno"</t>
  </si>
  <si>
    <t>-1286145886</t>
  </si>
  <si>
    <t>2*36*2</t>
  </si>
  <si>
    <t>-1050217963</t>
  </si>
  <si>
    <t>-760699783</t>
  </si>
  <si>
    <t>239434423</t>
  </si>
  <si>
    <t>553_S.2.01</t>
  </si>
  <si>
    <t>Sloupek z ocelové trubky 89/3,6 dl. 2,5_x000D_
 m</t>
  </si>
  <si>
    <t>-2036780135</t>
  </si>
  <si>
    <t>52998725</t>
  </si>
  <si>
    <t>553_S.4.01</t>
  </si>
  <si>
    <t>Sloupek z ocelové trubky 89/3,6 dl. 4,8 m</t>
  </si>
  <si>
    <t>-391833407</t>
  </si>
  <si>
    <t>770428321</t>
  </si>
  <si>
    <t>844958251</t>
  </si>
  <si>
    <t>144*1,87 "trubka"</t>
  </si>
  <si>
    <t>144*1,58 "pletivo"</t>
  </si>
  <si>
    <t>166,5*0,1 "síť"</t>
  </si>
  <si>
    <t>45*2 "vrátka 2k"</t>
  </si>
  <si>
    <t>30*0,05 "lanko"</t>
  </si>
  <si>
    <t>-478466996</t>
  </si>
  <si>
    <t>-1320220900</t>
  </si>
  <si>
    <t>36*4+7,5*1,5*2</t>
  </si>
  <si>
    <t>797670R03</t>
  </si>
  <si>
    <t>ocelové lanko pr. 4mm vč uchycení na sloupky</t>
  </si>
  <si>
    <t>-1915996369</t>
  </si>
  <si>
    <t>2,5*3*4</t>
  </si>
  <si>
    <t>-545966947</t>
  </si>
  <si>
    <t>36*4</t>
  </si>
  <si>
    <t>377039512</t>
  </si>
  <si>
    <t>-735423590</t>
  </si>
  <si>
    <t>280590924</t>
  </si>
  <si>
    <t>2*Pi*0,0445*4,8*22 "sloupek 89 4,8m"</t>
  </si>
  <si>
    <t>2*Pi*0,0445*2,5*6 "sloupek 89 2,5m"</t>
  </si>
  <si>
    <t>2*pi*0,016*144 "vodící trubka"</t>
  </si>
  <si>
    <t>-169576671</t>
  </si>
  <si>
    <t>-848500250</t>
  </si>
  <si>
    <t>D+M 2 x sloupek a 1 x síť pro tenis vč wimbledonu</t>
  </si>
  <si>
    <t>-300451862</t>
  </si>
  <si>
    <t>362876740</t>
  </si>
  <si>
    <t>41363660</t>
  </si>
  <si>
    <t>SO04 - Parkoviště, areálové oplocení</t>
  </si>
  <si>
    <t xml:space="preserve">      38 - Různé kompletní konstrukce</t>
  </si>
  <si>
    <t xml:space="preserve">      96 - Bourání konstrukcí</t>
  </si>
  <si>
    <t>-625671142</t>
  </si>
  <si>
    <t>20*35</t>
  </si>
  <si>
    <t>-1465378616</t>
  </si>
  <si>
    <t>122251103</t>
  </si>
  <si>
    <t>Odkopávky a prokopávky nezapažené strojně v hornině třídy těžitelnosti I skupiny 3 přes 50 do 100 m3</t>
  </si>
  <si>
    <t>965076281</t>
  </si>
  <si>
    <t>https://podminky.urs.cz/item/CS_URS_2023_01/122251103</t>
  </si>
  <si>
    <t>18*18*0,25+15,5*8*0,05</t>
  </si>
  <si>
    <t>-1214512107</t>
  </si>
  <si>
    <t>patka sloupy a vzpěry oplocení</t>
  </si>
  <si>
    <t>0,3*0,3*0,8*35</t>
  </si>
  <si>
    <t>-1753529273</t>
  </si>
  <si>
    <t>87,2+2,52+700*0,1</t>
  </si>
  <si>
    <t>-1116241882</t>
  </si>
  <si>
    <t>31*8*0,25+8*15,5*0,04</t>
  </si>
  <si>
    <t>-626663687</t>
  </si>
  <si>
    <t>1657088336</t>
  </si>
  <si>
    <t>700-551</t>
  </si>
  <si>
    <t>-108499717</t>
  </si>
  <si>
    <t>1082217356</t>
  </si>
  <si>
    <t>-602559481</t>
  </si>
  <si>
    <t>149*0,03*1,05 "30 g/m2, ztratné 5%"</t>
  </si>
  <si>
    <t>-831287665</t>
  </si>
  <si>
    <t>338171113</t>
  </si>
  <si>
    <t>Montáž sloupků a vzpěr plotových ocelových trubkových nebo profilovaných výšky do 2 m se zabetonováním do 0,08 m3 do připravených jamek</t>
  </si>
  <si>
    <t>275974801</t>
  </si>
  <si>
    <t>https://podminky.urs.cz/item/CS_URS_2023_01/338171113</t>
  </si>
  <si>
    <t>55342262</t>
  </si>
  <si>
    <t>sloupek plotový koncový Pz a komaxitový 2350/48x1,5mm</t>
  </si>
  <si>
    <t>-1562383747</t>
  </si>
  <si>
    <t>55342272</t>
  </si>
  <si>
    <t>vzpěra plotová 38x1,5mm včetně krytky s uchem 2000mm</t>
  </si>
  <si>
    <t>-1945022612</t>
  </si>
  <si>
    <t>348401120</t>
  </si>
  <si>
    <t>Montáž oplocení z pletiva strojového s napínacími dráty do 1,6 m</t>
  </si>
  <si>
    <t>-553953461</t>
  </si>
  <si>
    <t>https://podminky.urs.cz/item/CS_URS_2023_01/348401120</t>
  </si>
  <si>
    <t>31327513</t>
  </si>
  <si>
    <t>pletivo drátěné plastifikované se čtvercovými oky 55/2,5mm v 1600mm</t>
  </si>
  <si>
    <t>1381153103</t>
  </si>
  <si>
    <t>62,25*1,02 "ztratné 2%"</t>
  </si>
  <si>
    <t>R01</t>
  </si>
  <si>
    <t>Přesunutí stávajících vjezdových vrat včetně sloupků, napojení na oplocení</t>
  </si>
  <si>
    <t>1809289041</t>
  </si>
  <si>
    <t>R02</t>
  </si>
  <si>
    <t>Napojení stávajícího oplocení na SO02 - drátěné pletivo v=1,6m v délce cca 2m (kompletní D+M)</t>
  </si>
  <si>
    <t>1316952844</t>
  </si>
  <si>
    <t>Různé kompletní konstrukce</t>
  </si>
  <si>
    <t>soubor 1</t>
  </si>
  <si>
    <t>Odvodnění dešťových vod s odlučovačem ropných látek - specifikace viz samostatná PD; jednotlivé položky projektanta viz samostatný rozpočet</t>
  </si>
  <si>
    <t>soubor</t>
  </si>
  <si>
    <t>1835076183</t>
  </si>
  <si>
    <t>564851111</t>
  </si>
  <si>
    <t>Podklad ze štěrkodrti ŠD s rozprostřením a zhutněním plochy přes 100 m2, po zhutnění tl. 150 mm</t>
  </si>
  <si>
    <t>1620177377</t>
  </si>
  <si>
    <t>https://podminky.urs.cz/item/CS_URS_2023_01/564851111</t>
  </si>
  <si>
    <t>16*31+55</t>
  </si>
  <si>
    <t>98355982</t>
  </si>
  <si>
    <t>573111111</t>
  </si>
  <si>
    <t>Postřik infiltrační PI z asfaltu silničního s posypem kamenivem, v množství 0,60 kg/m2</t>
  </si>
  <si>
    <t>1692120741</t>
  </si>
  <si>
    <t>https://podminky.urs.cz/item/CS_URS_2023_01/573111111</t>
  </si>
  <si>
    <t>577155112</t>
  </si>
  <si>
    <t>Asfaltový beton vrstva ložní ACL 16 (ABH) s rozprostřením a zhutněním z nemodifikovaného asfaltu v pruhu šířky do 3 m, po zhutnění tl. 60 mm</t>
  </si>
  <si>
    <t>2010463104</t>
  </si>
  <si>
    <t>https://podminky.urs.cz/item/CS_URS_2023_01/577155112</t>
  </si>
  <si>
    <t>573211111</t>
  </si>
  <si>
    <t>Postřik spojovací PS bez posypu kamenivem z asfaltu silničního, v množství 0,60 kg/m2</t>
  </si>
  <si>
    <t>-2136810487</t>
  </si>
  <si>
    <t>https://podminky.urs.cz/item/CS_URS_2023_01/573211111</t>
  </si>
  <si>
    <t>577133111</t>
  </si>
  <si>
    <t>Asfaltový beton vrstva obrusná ACO 8 (ABJ) s rozprostřením a se zhutněním z nemodifikovaného asfaltu v pruhu šířky do 3 m, po zhutnění tl. 40 mm</t>
  </si>
  <si>
    <t>306481840</t>
  </si>
  <si>
    <t>https://podminky.urs.cz/item/CS_URS_2023_01/577133111</t>
  </si>
  <si>
    <t>577R001</t>
  </si>
  <si>
    <t>Vodorovné značení PUR barvou- bílá</t>
  </si>
  <si>
    <t>-2103983018</t>
  </si>
  <si>
    <t>2*3 "znak invalidé"</t>
  </si>
  <si>
    <t>0,2*6*22 "rozdělení stání"</t>
  </si>
  <si>
    <t>Mezisoučet</t>
  </si>
  <si>
    <t>32,4*0,03 "ztratné 3%"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</si>
  <si>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</si>
  <si>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</si>
  <si>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1433218117</t>
  </si>
  <si>
    <t>https://podminky.urs.cz/item/CS_URS_2023_01/916131113</t>
  </si>
  <si>
    <t>31,3*2+16*2+1,1*2+pi*2+pi*4,5+3*2</t>
  </si>
  <si>
    <t>59217034</t>
  </si>
  <si>
    <t>obrubník betonový silniční 1000x150x300mm</t>
  </si>
  <si>
    <t>-1833124940</t>
  </si>
  <si>
    <t>123,22*1,02+0,316 "ztratné 2%, zaokrouhleno"</t>
  </si>
  <si>
    <t>96</t>
  </si>
  <si>
    <t>Bourání konstrukcí</t>
  </si>
  <si>
    <t>966071711</t>
  </si>
  <si>
    <t>Bourání plotových sloupků a vzpěr ocelových trubkových nebo profilovaných výšky do 2,50 m zabetonovaných</t>
  </si>
  <si>
    <t>988103156</t>
  </si>
  <si>
    <t>https://podminky.urs.cz/item/CS_URS_2023_01/966071711</t>
  </si>
  <si>
    <t>966071821</t>
  </si>
  <si>
    <t>Rozebrání oplocení z pletiva drátěného se čtvercovými oky, výšky do 1,6 m</t>
  </si>
  <si>
    <t>645571722</t>
  </si>
  <si>
    <t>https://podminky.urs.cz/item/CS_URS_2023_01/966071821</t>
  </si>
  <si>
    <t>997013631</t>
  </si>
  <si>
    <t>Poplatek za uložení stavebního odpadu na skládce (skládkovné) směsného stavebního a demoličního zatříděného do Katalogu odpadů pod kódem 17 09 04</t>
  </si>
  <si>
    <t>1035839503</t>
  </si>
  <si>
    <t>https://podminky.urs.cz/item/CS_URS_2023_01/997013631</t>
  </si>
  <si>
    <t>997221571</t>
  </si>
  <si>
    <t>Vodorovná doprava vybouraných hmot bez naložení, ale se složením a s hrubým urovnáním na vzdálenost do 1 km</t>
  </si>
  <si>
    <t>1021060108</t>
  </si>
  <si>
    <t>https://podminky.urs.cz/item/CS_URS_2023_01/997221571</t>
  </si>
  <si>
    <t>997221579</t>
  </si>
  <si>
    <t>Vodorovná doprava vybouraných hmot bez naložení, ale se složením a s hrubým urovnáním na vzdálenost Příplatek k ceně za každý další i započatý 1 km přes 1 km</t>
  </si>
  <si>
    <t>-203007062</t>
  </si>
  <si>
    <t>https://podminky.urs.cz/item/CS_URS_2023_01/997221579</t>
  </si>
  <si>
    <t>2*1,883</t>
  </si>
  <si>
    <t>998225111</t>
  </si>
  <si>
    <t>Přesun hmot pro komunikace s krytem z kameniva, monolitickým betonovým nebo živičným dopravní vzdálenost do 200 m jakékoliv délky objektu</t>
  </si>
  <si>
    <t>-120673752</t>
  </si>
  <si>
    <t>https://podminky.urs.cz/item/CS_URS_2023_01/998225111</t>
  </si>
  <si>
    <t>2146224426</t>
  </si>
  <si>
    <t>1194066526</t>
  </si>
  <si>
    <t>SO05 - Osvětlení sportovišť</t>
  </si>
  <si>
    <t xml:space="preserve">    748 - Elektromontáže - osvětlovací zařízení a svítidla</t>
  </si>
  <si>
    <t>748</t>
  </si>
  <si>
    <t>Elektromontáže - osvětlovací zařízení a svítidla</t>
  </si>
  <si>
    <t>soubor1</t>
  </si>
  <si>
    <t>Osvětlení sportovišť vč. přípojky - viz samostatný rozpočet</t>
  </si>
  <si>
    <t>546138098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</si>
  <si>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</si>
  <si>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</si>
  <si>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</si>
  <si>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</si>
  <si>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</si>
  <si>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</si>
  <si>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</si>
  <si>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</si>
  <si>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</si>
  <si>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</si>
  <si>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</si>
  <si>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</si>
  <si>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</si>
  <si>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</si>
  <si>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</si>
  <si>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</si>
  <si>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</si>
  <si>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</si>
  <si>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</si>
  <si>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</si>
  <si>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</si>
  <si>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</si>
  <si>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</si>
  <si>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</si>
  <si>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</si>
  <si>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</si>
  <si>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</si>
  <si>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</si>
  <si>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</si>
  <si>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</si>
  <si>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</si>
  <si>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</si>
  <si>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</si>
  <si>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</si>
  <si>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</si>
  <si>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</si>
  <si>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</si>
  <si>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</si>
  <si>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</si>
  <si>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</si>
  <si>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</si>
  <si>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</si>
  <si>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</si>
  <si>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</si>
  <si>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</si>
  <si>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</si>
  <si>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</si>
  <si>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</si>
  <si>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</si>
  <si>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</si>
  <si>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</si>
  <si>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</si>
  <si>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</si>
  <si>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</si>
  <si>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</si>
  <si>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</si>
  <si>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</si>
  <si>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</si>
  <si>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</si>
  <si>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</si>
  <si>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</si>
  <si>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</si>
  <si>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</si>
  <si>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</si>
  <si>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</si>
  <si>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</si>
  <si>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</si>
  <si>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</si>
  <si>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</si>
  <si>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</si>
  <si>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</si>
  <si>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</si>
  <si>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</si>
  <si>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</si>
  <si>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</si>
  <si>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</si>
  <si>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</si>
  <si>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</si>
  <si>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</si>
  <si>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</si>
  <si>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</si>
  <si>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</si>
  <si>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</si>
  <si>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</si>
  <si>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</si>
  <si>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</si>
  <si>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</si>
  <si>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</si>
  <si>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</si>
  <si>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</si>
  <si>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</si>
  <si>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</si>
  <si>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</si>
  <si>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</si>
  <si>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</si>
  <si>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</si>
  <si>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</si>
  <si>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</si>
  <si>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</si>
  <si>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</si>
  <si>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</si>
  <si>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</si>
  <si>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</si>
  <si>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</si>
  <si>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</si>
  <si>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</si>
  <si>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</si>
  <si>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</si>
  <si>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</si>
  <si>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</si>
  <si>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</si>
  <si>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</si>
  <si>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</si>
  <si>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</si>
  <si>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</si>
  <si>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</si>
  <si>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</si>
  <si>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</si>
  <si>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</si>
  <si>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</si>
  <si>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</si>
  <si>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</si>
  <si>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</si>
  <si>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</si>
  <si>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</si>
  <si>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</si>
  <si>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</si>
  <si>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</si>
  <si>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</si>
  <si>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</si>
  <si>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</si>
  <si>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</si>
  <si>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</si>
  <si>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</si>
  <si>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</si>
  <si>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</si>
  <si>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</si>
  <si>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</si>
  <si>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</si>
  <si>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</si>
  <si>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</si>
  <si>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</si>
  <si>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</si>
  <si>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</si>
  <si>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</si>
  <si>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</si>
  <si>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</si>
  <si>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</si>
  <si>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</si>
  <si>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</si>
  <si>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</si>
  <si>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</si>
  <si>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</si>
  <si>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</si>
  <si>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</si>
  <si>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</si>
  <si>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</si>
  <si>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</si>
  <si>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</si>
  <si>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</si>
  <si>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</si>
  <si>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</si>
  <si>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</si>
  <si>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</si>
  <si>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</si>
  <si>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</si>
  <si>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</si>
  <si>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</si>
  <si>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</si>
  <si>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</si>
  <si>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</si>
  <si>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</si>
  <si>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</si>
  <si>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</si>
  <si>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</si>
  <si>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</si>
  <si>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</si>
  <si>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</si>
  <si>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</si>
  <si>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</si>
  <si>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</si>
  <si>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</si>
  <si>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</si>
  <si>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</si>
  <si>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</si>
  <si>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</si>
  <si>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Pol.č</t>
  </si>
  <si>
    <t>Popis výkonu</t>
  </si>
  <si>
    <t>Jednotka</t>
  </si>
  <si>
    <t>Množství dle       Quantity to</t>
  </si>
  <si>
    <t>Jednotková cena      Unit price</t>
  </si>
  <si>
    <t>Cena                      Price</t>
  </si>
  <si>
    <t>Cena celkem      Total price</t>
  </si>
  <si>
    <t>Mezisoučty  Subtotals</t>
  </si>
  <si>
    <t>Item no.</t>
  </si>
  <si>
    <t>Work Description</t>
  </si>
  <si>
    <t>Unit</t>
  </si>
  <si>
    <t>Projektant   Designer</t>
  </si>
  <si>
    <t>Dodavatel   Contractor</t>
  </si>
  <si>
    <t>Dodávka   Kč</t>
  </si>
  <si>
    <t>Montáž    Kč</t>
  </si>
  <si>
    <t>Dodávka    Kč</t>
  </si>
  <si>
    <t>Kč</t>
  </si>
  <si>
    <t>Notice</t>
  </si>
  <si>
    <t>SO04 Odvodnění dešťových vod</t>
  </si>
  <si>
    <t>KG PVC Potrubí DN 150 SN 8, vč. tvarovek</t>
  </si>
  <si>
    <t>vč. Tvarovek</t>
  </si>
  <si>
    <t>signálový vodič,výstražná folie</t>
  </si>
  <si>
    <t>CY 3,5 mm</t>
  </si>
  <si>
    <t>hloubení rýh, h-3, ruční těžení /skp</t>
  </si>
  <si>
    <t>předpokl. se výkop šířka 600mm a h až 3m</t>
  </si>
  <si>
    <t>zásyp výkopu prohozenou zeminou</t>
  </si>
  <si>
    <t>obsyp pískem tl. 400 mm</t>
  </si>
  <si>
    <t>předpokládá se výkon šířka 600mm</t>
  </si>
  <si>
    <t>podsyp pískem  tl. 100 mm</t>
  </si>
  <si>
    <t>rozebrání a uvedenení povrchu do původního stavu - komunikace,trávník</t>
  </si>
  <si>
    <t>v šířce pruhu 1m</t>
  </si>
  <si>
    <t>Zemní práce pro výkop revizní šachty RŠ1 ( výkop prostoru pro osazení revizní šachty d=1m ( hl. 1,7 m),osazení a odstranění pažení, uvedení terénu do původního stavu, obsyp a zásyp revizní šachty, odvoz přebytečné zeminy na skládku )</t>
  </si>
  <si>
    <t>Revizní šachta RŠ2 - dodávka a montáž (např. prefa), výška 1,60m - dodávka a montáž,včetně zkoušky vodotěsnosti ( složena : 1x dno h=1000, 1x šachtová skruž h=250,1xpřechodová deska h=250, 1x prstenec h=60, 1xpoklop s odvětráním A15 h=75) vč. nápojných a vývodných otvorů, těsnění</t>
  </si>
  <si>
    <t>kompl</t>
  </si>
  <si>
    <t>Prefabrikovaná žb. šachta DN1000</t>
  </si>
  <si>
    <t>Zemní práce pro výkop ORL ( výkop prostoru  3,3 * 2,2 * 2,6(hl) ,osazení a odstranění pažení, uvedení terénu do původního stavu, obsyp a zásyp revizní šachty, odvoz přebytečné zeminy na skládku )</t>
  </si>
  <si>
    <t>Lapač lehkých kapalin GSOL 2/10  s dvěmi vstupy</t>
  </si>
  <si>
    <t>Žb. deska umístěná pod odlučovačem tl. 15 cm s KARI sítí s oky 100/100 d=6</t>
  </si>
  <si>
    <t>Obezdění ORL tvarovkami ztraceného bednění tl. 150</t>
  </si>
  <si>
    <t>Zatropení ORL žb. Deskou s výztuží</t>
  </si>
  <si>
    <t>Vstupní komíny z žb. Skružových elementů</t>
  </si>
  <si>
    <t>Zemní práce pro výkop uličních vpustí ( výkop prostoru pro osazení UP d=1m ( hl. 1,5 m),osazení a odstranění pažení, uvedení terénu do původního stavu, obsyp a zásyp revizní šachty, odvoz přebytečné zeminy na skládku )</t>
  </si>
  <si>
    <t>Uliční vpust ( Mříž litinová 500x500 vč. litin rámu, Krycí deska TBV 600/60, Skruž TBV 500/300, Šachtové dno TBV 600/400/T vč. těsnění, Bahenní koš )</t>
  </si>
  <si>
    <t>Výkopové práce pro kanalizaci pod objektem,zásyp,obsyp, atd..</t>
  </si>
  <si>
    <t>Stavební přípomoce( výseky do desky atd..)</t>
  </si>
  <si>
    <t>Montáž ( zkompletování )</t>
  </si>
  <si>
    <t>Zkouška těsnosti kanalizace</t>
  </si>
  <si>
    <t>Závěsný a spojovací materiál</t>
  </si>
  <si>
    <t>Doprava + Přesun hmot</t>
  </si>
  <si>
    <t>Orientační odhad projektanta, cena bez DPH</t>
  </si>
  <si>
    <t>Pozn.</t>
  </si>
  <si>
    <t>Vzdálenosti je nutno ještě zaměřit a ověřit na stavbě</t>
  </si>
  <si>
    <t>název akce: Rozšíření areálu víceúčelových hřišť obec Hájek</t>
  </si>
  <si>
    <t>objekt: Osvětlení sportovišť</t>
  </si>
  <si>
    <t>Rekapitulace ceny</t>
  </si>
  <si>
    <t>p.č.</t>
  </si>
  <si>
    <t>%</t>
  </si>
  <si>
    <t>základ</t>
  </si>
  <si>
    <t>cena /Kč/</t>
  </si>
  <si>
    <t>sazbaDPH</t>
  </si>
  <si>
    <t>dphZ</t>
  </si>
  <si>
    <t>dodávky zařízení</t>
  </si>
  <si>
    <t>doprava dodávek</t>
  </si>
  <si>
    <t>přesun dodávek</t>
  </si>
  <si>
    <t>materiál elektromontážní</t>
  </si>
  <si>
    <t>prořez</t>
  </si>
  <si>
    <t>materiál podružný</t>
  </si>
  <si>
    <t>materiál zemní+stavební</t>
  </si>
  <si>
    <t>elektromontáže</t>
  </si>
  <si>
    <t>zemní práce</t>
  </si>
  <si>
    <t>PPV pro elektromontáže</t>
  </si>
  <si>
    <t>PPV pro zemní práce</t>
  </si>
  <si>
    <t>dodávky celkem</t>
  </si>
  <si>
    <t>materiál+výkony celkem</t>
  </si>
  <si>
    <t>ostatní náklady+recyklace</t>
  </si>
  <si>
    <t>NÁKLADY hl.III celkem</t>
  </si>
  <si>
    <t>zařízení staveniště</t>
  </si>
  <si>
    <t>NÁKLADY hl.VI celkem</t>
  </si>
  <si>
    <t>revize</t>
  </si>
  <si>
    <t>NÁKLADY hl.XI celkem</t>
  </si>
  <si>
    <t>projekty DSPS</t>
  </si>
  <si>
    <t>autorský dozor</t>
  </si>
  <si>
    <t>NÁKLADY hl.I celkem</t>
  </si>
  <si>
    <t>CENA bez DPH (Kč)</t>
  </si>
  <si>
    <t>Soupis položek</t>
  </si>
  <si>
    <t>č.položky</t>
  </si>
  <si>
    <t>popis položky</t>
  </si>
  <si>
    <t>mj.</t>
  </si>
  <si>
    <t>množství</t>
  </si>
  <si>
    <t xml:space="preserve">cena/mj.    </t>
  </si>
  <si>
    <t>cena celkem</t>
  </si>
  <si>
    <t>Rc/Nh/mj.</t>
  </si>
  <si>
    <t>Rc/Nh/Sum</t>
  </si>
  <si>
    <t>VKP</t>
  </si>
  <si>
    <t>TC</t>
  </si>
  <si>
    <t>kap.</t>
  </si>
  <si>
    <t>proř/ON09</t>
  </si>
  <si>
    <t>recy/ON</t>
  </si>
  <si>
    <t>recZ</t>
  </si>
  <si>
    <t>Dodávky zařízení</t>
  </si>
  <si>
    <t>recy/mj</t>
  </si>
  <si>
    <t>recySuma</t>
  </si>
  <si>
    <t>světlomet například PHILIPS LED 1000W dle</t>
  </si>
  <si>
    <t>ks</t>
  </si>
  <si>
    <t>Z</t>
  </si>
  <si>
    <t>*</t>
  </si>
  <si>
    <t>DE</t>
  </si>
  <si>
    <t>světelně technických výpočtů</t>
  </si>
  <si>
    <t>&amp;</t>
  </si>
  <si>
    <t>světlomet například PHILIPS LED 510W dle</t>
  </si>
  <si>
    <t>stožár osvětlov bezpaticový, zesílený 8m žárZn</t>
  </si>
  <si>
    <t>S</t>
  </si>
  <si>
    <t>stožár osvětlov bezpaticový, zesílený 12m žárZn</t>
  </si>
  <si>
    <t>výložník osvětlovací rovný až pro 3 světlomety</t>
  </si>
  <si>
    <t>žárZn</t>
  </si>
  <si>
    <t>součet</t>
  </si>
  <si>
    <t>Materiál elektromontážní</t>
  </si>
  <si>
    <t>kabel 1kV AYKY 5x35</t>
  </si>
  <si>
    <t>ME</t>
  </si>
  <si>
    <t>kabel CYKY 5x10</t>
  </si>
  <si>
    <t>kabel CYKY 5x4</t>
  </si>
  <si>
    <t>kabel CYKY 3x2,5</t>
  </si>
  <si>
    <t>vedení FeZn 30/4 (0,96kg/m)</t>
  </si>
  <si>
    <t>vedení FeZn pr.10mm(0,63kg/m)</t>
  </si>
  <si>
    <t>svorka pásku / drátu zemnící FeZn</t>
  </si>
  <si>
    <t>roura korugovaná KOPOFLEX KF09110 pr.110/94mm</t>
  </si>
  <si>
    <t>roura korugovaná KOPOFLEX KF09050 pr.50/41mm</t>
  </si>
  <si>
    <t>stožárová výzbroj</t>
  </si>
  <si>
    <t>pojistková vložka T/6,3A keramická 5x20mm</t>
  </si>
  <si>
    <t>Materiál zemní+stavební</t>
  </si>
  <si>
    <t>písek kopaný 0-2mm</t>
  </si>
  <si>
    <t>MZ</t>
  </si>
  <si>
    <t>krycí deska plastová 50/15/1,2cm</t>
  </si>
  <si>
    <t>výstražná fólie šířka 0,34m</t>
  </si>
  <si>
    <t>beton B13,5</t>
  </si>
  <si>
    <t>prkno 2,5cm SM,BO</t>
  </si>
  <si>
    <t>stožárové pouzdro plast SP315/1000</t>
  </si>
  <si>
    <t>stožárové pouzdro plast SP400/1500</t>
  </si>
  <si>
    <t>Elektromontáže</t>
  </si>
  <si>
    <t>Nh/mj</t>
  </si>
  <si>
    <t>NhSuma</t>
  </si>
  <si>
    <t>úprava stávajíci elektroinstalace - stávajících</t>
  </si>
  <si>
    <t>CE</t>
  </si>
  <si>
    <t>rozvodů, přechodová kabelová skříň, dozbrojení atd</t>
  </si>
  <si>
    <t>kabel Al(-1kV AYKY)volně uložený do 3x95/4x50/5x35</t>
  </si>
  <si>
    <t>kabel(-CYKY) volně ulož.do 5x10/12x4/19x2,5/24x1,5</t>
  </si>
  <si>
    <t>kabel(-CYKY) volně uložený do 5x6/7x4/12x1,5</t>
  </si>
  <si>
    <t>kabel(-CYKY) pevně uložený do 3x6/4x4/7x2,5</t>
  </si>
  <si>
    <t>uzemňov.vedení v zemi úplná mtž FeZn do 120mm2</t>
  </si>
  <si>
    <t>uzemňov.vedení v zemi úplná mtž FeZn pr.8-10mm</t>
  </si>
  <si>
    <t>trubka plast volně uložená do pr.110mm</t>
  </si>
  <si>
    <t>trubka plast volně uložená do pr.50mm</t>
  </si>
  <si>
    <t>světlomet LED</t>
  </si>
  <si>
    <t>stožár osvětlovací ocelový do 12m</t>
  </si>
  <si>
    <t>elektrovýzbroj stožárů pro 2 okruhy</t>
  </si>
  <si>
    <t>výložník na stožár 1-ramenný do 35kg</t>
  </si>
  <si>
    <t>výkop kabel.rýhy šířka 35/hloubka 80cm tz.3/ko1.2</t>
  </si>
  <si>
    <t>CZ</t>
  </si>
  <si>
    <t>kabel.lože písek 2x10cm plast desky 50/15 na 15cm</t>
  </si>
  <si>
    <t>výstražná fólie šířka nad 30cm</t>
  </si>
  <si>
    <t>zához kabelové rýhy šířka 35/hloubka 80cm tz.3</t>
  </si>
  <si>
    <t>odvoz zeminy do 10km vč.poplatku za skládku</t>
  </si>
  <si>
    <t>provizorní úprava terénu třída zeminy 3</t>
  </si>
  <si>
    <t>pouzdrový základ VO mimo trasu kabelu pr.0,3/1,5m</t>
  </si>
  <si>
    <t>výkop jámy do 2m3 pro stožár VO strojní tz.2/ko1.2</t>
  </si>
  <si>
    <t>zához jámy třída zeminy 2</t>
  </si>
  <si>
    <t>hutnění zeminy po vrstvách při strojním záhrnu</t>
  </si>
  <si>
    <t>pouzdrový základ VO mimo trasu kabelu pr.0,5/2,0m</t>
  </si>
  <si>
    <t>montážní plošina do 25m</t>
  </si>
  <si>
    <t>hod</t>
  </si>
  <si>
    <t>ON</t>
  </si>
  <si>
    <t>autojeřáb AD16</t>
  </si>
  <si>
    <t>směrování světlometů, měření</t>
  </si>
  <si>
    <t>drobné stavební práce</t>
  </si>
  <si>
    <t>doprava stožárů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</si>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</sst>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0%"/>
    <numFmt numFmtId="165" formatCode="dd\.mm\.yyyy"/>
    <numFmt numFmtId="166" formatCode="#,##0.00000"/>
    <numFmt numFmtId="167" formatCode="#,##0.000"/>
    <numFmt numFmtId="168" formatCode="#,##0.0"/>
    <numFmt numFmtId="169" formatCode="#,##0.\-"/>
    <numFmt numFmtId="170" formatCode="#\ ###\ ##0;#\ ###\ ##0;"/>
    <numFmt numFmtId="171" formatCode="##\ ###\ ##0;##\ ###\ ##0;"/>
    <numFmt numFmtId="172" formatCode="000000000"/>
    <numFmt numFmtId="173" formatCode="#\ ###\ ###"/>
    <numFmt numFmtId="174" formatCode="0.000;0.000;"/>
    <numFmt numFmtId="175" formatCode="0.00;0.00;"/>
  </numFmts>
  <fonts count="66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i/>
      <sz val="10"/>
      <name val="Arial"/>
      <family val="2"/>
      <charset val="238"/>
    </font>
    <font>
      <sz val="10"/>
      <color indexed="10"/>
      <name val="Arial CE"/>
      <family val="2"/>
      <charset val="238"/>
    </font>
    <font>
      <sz val="9"/>
      <name val="Arial"/>
      <family val="2"/>
      <charset val="238"/>
    </font>
    <font>
      <sz val="9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color theme="1"/>
      <name val="ISOCPEUR"/>
      <family val="2"/>
      <charset val="238"/>
    </font>
    <font>
      <sz val="11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6"/>
      <color theme="1"/>
      <name val="ISOCPEUR"/>
      <family val="2"/>
      <charset val="238"/>
    </font>
    <font>
      <b/>
      <sz val="11"/>
      <color theme="1"/>
      <name val="ISOCPEUR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3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49" fillId="0" borderId="0" applyNumberFormat="0" applyFill="0" applyBorder="0" applyAlignment="0" applyProtection="0"/>
    <xf numFmtId="0" fontId="51" fillId="0" borderId="1"/>
    <xf numFmtId="0" fontId="54" fillId="0" borderId="1"/>
    <xf numFmtId="0" fontId="1" fillId="0" borderId="1"/>
  </cellStyleXfs>
  <cellXfs count="45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3" fillId="4" borderId="8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  <xf numFmtId="0" fontId="52" fillId="5" borderId="32" xfId="2" applyFont="1" applyFill="1" applyBorder="1" applyAlignment="1">
      <alignment vertical="center" wrapText="1"/>
    </xf>
    <xf numFmtId="2" fontId="52" fillId="5" borderId="32" xfId="2" applyNumberFormat="1" applyFont="1" applyFill="1" applyBorder="1" applyAlignment="1">
      <alignment vertical="center" wrapText="1"/>
    </xf>
    <xf numFmtId="0" fontId="52" fillId="5" borderId="32" xfId="2" applyFont="1" applyFill="1" applyBorder="1" applyAlignment="1">
      <alignment horizontal="center" vertical="center" wrapText="1"/>
    </xf>
    <xf numFmtId="168" fontId="52" fillId="5" borderId="33" xfId="2" applyNumberFormat="1" applyFont="1" applyFill="1" applyBorder="1" applyAlignment="1">
      <alignment horizontal="center" vertical="center" wrapText="1"/>
    </xf>
    <xf numFmtId="168" fontId="52" fillId="5" borderId="33" xfId="2" applyNumberFormat="1" applyFont="1" applyFill="1" applyBorder="1" applyAlignment="1">
      <alignment vertical="center" wrapText="1"/>
    </xf>
    <xf numFmtId="168" fontId="52" fillId="5" borderId="34" xfId="2" applyNumberFormat="1" applyFont="1" applyFill="1" applyBorder="1" applyAlignment="1">
      <alignment horizontal="center" vertical="center" wrapText="1"/>
    </xf>
    <xf numFmtId="169" fontId="52" fillId="5" borderId="33" xfId="2" applyNumberFormat="1" applyFont="1" applyFill="1" applyBorder="1" applyAlignment="1">
      <alignment horizontal="center" vertical="center" wrapText="1"/>
    </xf>
    <xf numFmtId="0" fontId="51" fillId="0" borderId="1" xfId="2"/>
    <xf numFmtId="0" fontId="52" fillId="5" borderId="35" xfId="2" applyFont="1" applyFill="1" applyBorder="1" applyAlignment="1">
      <alignment horizontal="justify" vertical="center" wrapText="1"/>
    </xf>
    <xf numFmtId="2" fontId="52" fillId="5" borderId="35" xfId="2" applyNumberFormat="1" applyFont="1" applyFill="1" applyBorder="1" applyAlignment="1">
      <alignment horizontal="justify" vertical="center" wrapText="1"/>
    </xf>
    <xf numFmtId="0" fontId="52" fillId="5" borderId="35" xfId="2" applyFont="1" applyFill="1" applyBorder="1" applyAlignment="1">
      <alignment horizontal="center" vertical="center" wrapText="1"/>
    </xf>
    <xf numFmtId="168" fontId="52" fillId="5" borderId="33" xfId="2" applyNumberFormat="1" applyFont="1" applyFill="1" applyBorder="1" applyAlignment="1">
      <alignment horizontal="center" vertical="center" wrapText="1"/>
    </xf>
    <xf numFmtId="0" fontId="52" fillId="5" borderId="33" xfId="2" applyFont="1" applyFill="1" applyBorder="1" applyAlignment="1">
      <alignment horizontal="center" vertical="center" wrapText="1"/>
    </xf>
    <xf numFmtId="0" fontId="52" fillId="5" borderId="33" xfId="2" applyFont="1" applyFill="1" applyBorder="1" applyAlignment="1">
      <alignment horizontal="center" vertical="center"/>
    </xf>
    <xf numFmtId="0" fontId="52" fillId="5" borderId="33" xfId="2" applyFont="1" applyFill="1" applyBorder="1" applyAlignment="1">
      <alignment horizontal="center" vertical="center" wrapText="1"/>
    </xf>
    <xf numFmtId="0" fontId="52" fillId="0" borderId="32" xfId="2" applyFont="1" applyBorder="1" applyAlignment="1">
      <alignment horizontal="left" vertical="center" wrapText="1"/>
    </xf>
    <xf numFmtId="0" fontId="52" fillId="0" borderId="33" xfId="2" applyFont="1" applyBorder="1" applyAlignment="1">
      <alignment horizontal="left" vertical="center" wrapText="1"/>
    </xf>
    <xf numFmtId="0" fontId="53" fillId="0" borderId="1" xfId="2" applyFont="1"/>
    <xf numFmtId="0" fontId="52" fillId="0" borderId="35" xfId="2" applyFont="1" applyBorder="1" applyAlignment="1">
      <alignment horizontal="left" vertical="center" wrapText="1"/>
    </xf>
    <xf numFmtId="0" fontId="54" fillId="0" borderId="32" xfId="2" applyFont="1" applyBorder="1" applyAlignment="1">
      <alignment horizontal="center" vertical="center" wrapText="1"/>
    </xf>
    <xf numFmtId="0" fontId="52" fillId="0" borderId="36" xfId="2" applyFont="1" applyBorder="1" applyAlignment="1">
      <alignment horizontal="center" vertical="center" wrapText="1"/>
    </xf>
    <xf numFmtId="0" fontId="55" fillId="0" borderId="37" xfId="2" applyFont="1" applyBorder="1"/>
    <xf numFmtId="0" fontId="52" fillId="0" borderId="36" xfId="2" applyFont="1" applyBorder="1" applyAlignment="1">
      <alignment horizontal="left" vertical="center" wrapText="1"/>
    </xf>
    <xf numFmtId="0" fontId="54" fillId="0" borderId="38" xfId="2" applyFont="1" applyBorder="1" applyAlignment="1">
      <alignment horizontal="center" vertical="center" wrapText="1"/>
    </xf>
    <xf numFmtId="0" fontId="51" fillId="0" borderId="39" xfId="2" applyBorder="1" applyAlignment="1">
      <alignment horizontal="center"/>
    </xf>
    <xf numFmtId="0" fontId="51" fillId="0" borderId="33" xfId="2" applyBorder="1"/>
    <xf numFmtId="0" fontId="51" fillId="0" borderId="33" xfId="2" applyBorder="1" applyAlignment="1">
      <alignment horizontal="center"/>
    </xf>
    <xf numFmtId="0" fontId="56" fillId="0" borderId="33" xfId="2" applyFont="1" applyBorder="1" applyAlignment="1">
      <alignment horizontal="center"/>
    </xf>
    <xf numFmtId="3" fontId="54" fillId="0" borderId="33" xfId="2" applyNumberFormat="1" applyFont="1" applyBorder="1" applyAlignment="1">
      <alignment vertical="center" wrapText="1"/>
    </xf>
    <xf numFmtId="0" fontId="57" fillId="0" borderId="33" xfId="2" applyFont="1" applyBorder="1"/>
    <xf numFmtId="0" fontId="57" fillId="0" borderId="33" xfId="2" applyFont="1" applyBorder="1" applyAlignment="1">
      <alignment horizontal="center"/>
    </xf>
    <xf numFmtId="0" fontId="58" fillId="0" borderId="33" xfId="2" applyFont="1" applyBorder="1" applyAlignment="1">
      <alignment horizontal="center"/>
    </xf>
    <xf numFmtId="3" fontId="52" fillId="0" borderId="33" xfId="2" applyNumberFormat="1" applyFont="1" applyBorder="1" applyAlignment="1">
      <alignment vertical="center" wrapText="1"/>
    </xf>
    <xf numFmtId="0" fontId="57" fillId="0" borderId="33" xfId="2" applyFont="1" applyBorder="1" applyProtection="1">
      <protection locked="0"/>
    </xf>
    <xf numFmtId="0" fontId="52" fillId="0" borderId="33" xfId="2" applyFont="1" applyBorder="1"/>
    <xf numFmtId="0" fontId="52" fillId="0" borderId="33" xfId="2" applyFont="1" applyBorder="1" applyAlignment="1">
      <alignment wrapText="1"/>
    </xf>
    <xf numFmtId="0" fontId="57" fillId="0" borderId="33" xfId="2" applyFont="1" applyBorder="1" applyAlignment="1" applyProtection="1">
      <alignment wrapText="1"/>
      <protection locked="0"/>
    </xf>
    <xf numFmtId="3" fontId="59" fillId="0" borderId="33" xfId="2" applyNumberFormat="1" applyFont="1" applyBorder="1" applyAlignment="1">
      <alignment vertical="center" wrapText="1"/>
    </xf>
    <xf numFmtId="0" fontId="57" fillId="0" borderId="33" xfId="2" applyFont="1" applyBorder="1" applyAlignment="1">
      <alignment wrapText="1"/>
    </xf>
    <xf numFmtId="49" fontId="60" fillId="0" borderId="40" xfId="3" applyNumberFormat="1" applyFont="1" applyBorder="1" applyAlignment="1" applyProtection="1">
      <alignment horizontal="justify" vertical="center"/>
      <protection hidden="1"/>
    </xf>
    <xf numFmtId="0" fontId="56" fillId="0" borderId="1" xfId="2" applyFont="1" applyAlignment="1">
      <alignment horizontal="center"/>
    </xf>
    <xf numFmtId="0" fontId="58" fillId="0" borderId="32" xfId="2" applyFont="1" applyBorder="1" applyAlignment="1">
      <alignment horizontal="center" vertical="center" wrapText="1"/>
    </xf>
    <xf numFmtId="0" fontId="51" fillId="0" borderId="38" xfId="2" applyBorder="1"/>
    <xf numFmtId="0" fontId="51" fillId="0" borderId="41" xfId="2" applyBorder="1" applyAlignment="1">
      <alignment horizontal="center"/>
    </xf>
    <xf numFmtId="49" fontId="51" fillId="0" borderId="1" xfId="2" applyNumberFormat="1" applyAlignment="1">
      <alignment vertical="center"/>
    </xf>
    <xf numFmtId="3" fontId="56" fillId="0" borderId="33" xfId="2" applyNumberFormat="1" applyFont="1" applyBorder="1" applyAlignment="1">
      <alignment horizontal="center" vertical="center"/>
    </xf>
    <xf numFmtId="3" fontId="51" fillId="0" borderId="33" xfId="2" applyNumberFormat="1" applyBorder="1"/>
    <xf numFmtId="0" fontId="51" fillId="0" borderId="35" xfId="2" applyBorder="1"/>
    <xf numFmtId="0" fontId="61" fillId="0" borderId="1" xfId="4" quotePrefix="1" applyFont="1"/>
    <xf numFmtId="0" fontId="62" fillId="0" borderId="1" xfId="4" applyFont="1"/>
    <xf numFmtId="0" fontId="63" fillId="0" borderId="1" xfId="4" applyFont="1"/>
    <xf numFmtId="0" fontId="62" fillId="0" borderId="1" xfId="4" applyFont="1" applyAlignment="1">
      <alignment horizontal="center"/>
    </xf>
    <xf numFmtId="0" fontId="62" fillId="0" borderId="1" xfId="4" applyFont="1" applyAlignment="1">
      <alignment horizontal="right"/>
    </xf>
    <xf numFmtId="0" fontId="64" fillId="0" borderId="1" xfId="4" applyFont="1" applyAlignment="1">
      <alignment vertical="top"/>
    </xf>
    <xf numFmtId="0" fontId="64" fillId="0" borderId="1" xfId="4" applyFont="1" applyAlignment="1">
      <alignment horizontal="right" vertical="top"/>
    </xf>
    <xf numFmtId="0" fontId="63" fillId="0" borderId="42" xfId="4" applyFont="1" applyBorder="1" applyAlignment="1">
      <alignment horizontal="right"/>
    </xf>
    <xf numFmtId="49" fontId="63" fillId="0" borderId="1" xfId="4" applyNumberFormat="1" applyFont="1"/>
    <xf numFmtId="2" fontId="63" fillId="0" borderId="1" xfId="4" applyNumberFormat="1" applyFont="1"/>
    <xf numFmtId="170" fontId="63" fillId="0" borderId="1" xfId="4" applyNumberFormat="1" applyFont="1"/>
    <xf numFmtId="171" fontId="63" fillId="0" borderId="1" xfId="4" applyNumberFormat="1" applyFont="1"/>
    <xf numFmtId="171" fontId="62" fillId="0" borderId="1" xfId="4" applyNumberFormat="1" applyFont="1"/>
    <xf numFmtId="0" fontId="63" fillId="0" borderId="25" xfId="4" applyFont="1" applyBorder="1"/>
    <xf numFmtId="49" fontId="63" fillId="0" borderId="25" xfId="4" applyNumberFormat="1" applyFont="1" applyBorder="1"/>
    <xf numFmtId="2" fontId="63" fillId="0" borderId="25" xfId="4" applyNumberFormat="1" applyFont="1" applyBorder="1"/>
    <xf numFmtId="170" fontId="63" fillId="0" borderId="25" xfId="4" applyNumberFormat="1" applyFont="1" applyBorder="1"/>
    <xf numFmtId="171" fontId="63" fillId="0" borderId="25" xfId="4" applyNumberFormat="1" applyFont="1" applyBorder="1"/>
    <xf numFmtId="0" fontId="61" fillId="0" borderId="43" xfId="4" applyFont="1" applyBorder="1"/>
    <xf numFmtId="49" fontId="61" fillId="0" borderId="43" xfId="4" applyNumberFormat="1" applyFont="1" applyBorder="1"/>
    <xf numFmtId="2" fontId="61" fillId="0" borderId="43" xfId="4" applyNumberFormat="1" applyFont="1" applyBorder="1"/>
    <xf numFmtId="170" fontId="61" fillId="0" borderId="43" xfId="4" applyNumberFormat="1" applyFont="1" applyBorder="1"/>
    <xf numFmtId="171" fontId="61" fillId="0" borderId="43" xfId="4" applyNumberFormat="1" applyFont="1" applyBorder="1"/>
    <xf numFmtId="0" fontId="61" fillId="0" borderId="1" xfId="4" applyFont="1"/>
    <xf numFmtId="0" fontId="61" fillId="0" borderId="1" xfId="4" applyFont="1" applyAlignment="1">
      <alignment horizontal="center"/>
    </xf>
    <xf numFmtId="0" fontId="61" fillId="0" borderId="1" xfId="4" applyFont="1" applyAlignment="1">
      <alignment horizontal="right"/>
    </xf>
    <xf numFmtId="0" fontId="64" fillId="0" borderId="1" xfId="4" applyFont="1" applyAlignment="1">
      <alignment vertical="center"/>
    </xf>
    <xf numFmtId="0" fontId="64" fillId="0" borderId="1" xfId="4" applyFont="1" applyAlignment="1">
      <alignment horizontal="center" vertical="center"/>
    </xf>
    <xf numFmtId="0" fontId="64" fillId="0" borderId="1" xfId="4" applyFont="1" applyAlignment="1">
      <alignment horizontal="right" vertical="center"/>
    </xf>
    <xf numFmtId="0" fontId="62" fillId="0" borderId="42" xfId="4" applyFont="1" applyBorder="1"/>
    <xf numFmtId="172" fontId="62" fillId="0" borderId="42" xfId="4" applyNumberFormat="1" applyFont="1" applyBorder="1"/>
    <xf numFmtId="2" fontId="62" fillId="0" borderId="42" xfId="4" applyNumberFormat="1" applyFont="1" applyBorder="1"/>
    <xf numFmtId="173" fontId="62" fillId="0" borderId="42" xfId="4" applyNumberFormat="1" applyFont="1" applyBorder="1"/>
    <xf numFmtId="174" fontId="62" fillId="0" borderId="42" xfId="4" applyNumberFormat="1" applyFont="1" applyBorder="1"/>
    <xf numFmtId="175" fontId="62" fillId="0" borderId="42" xfId="4" applyNumberFormat="1" applyFont="1" applyBorder="1"/>
    <xf numFmtId="0" fontId="62" fillId="0" borderId="42" xfId="4" applyFont="1" applyBorder="1" applyAlignment="1">
      <alignment horizontal="center"/>
    </xf>
    <xf numFmtId="172" fontId="62" fillId="0" borderId="1" xfId="4" applyNumberFormat="1" applyFont="1"/>
    <xf numFmtId="2" fontId="62" fillId="0" borderId="1" xfId="4" applyNumberFormat="1" applyFont="1"/>
    <xf numFmtId="173" fontId="62" fillId="0" borderId="1" xfId="4" applyNumberFormat="1" applyFont="1"/>
    <xf numFmtId="174" fontId="62" fillId="0" borderId="1" xfId="4" applyNumberFormat="1" applyFont="1"/>
    <xf numFmtId="175" fontId="62" fillId="0" borderId="1" xfId="4" applyNumberFormat="1" applyFont="1"/>
    <xf numFmtId="49" fontId="62" fillId="0" borderId="1" xfId="4" applyNumberFormat="1" applyFont="1"/>
    <xf numFmtId="49" fontId="62" fillId="0" borderId="1" xfId="4" applyNumberFormat="1" applyFont="1" applyAlignment="1">
      <alignment horizontal="center"/>
    </xf>
    <xf numFmtId="0" fontId="62" fillId="0" borderId="29" xfId="4" applyFont="1" applyBorder="1"/>
    <xf numFmtId="172" fontId="62" fillId="0" borderId="29" xfId="4" applyNumberFormat="1" applyFont="1" applyBorder="1"/>
    <xf numFmtId="49" fontId="62" fillId="0" borderId="29" xfId="4" applyNumberFormat="1" applyFont="1" applyBorder="1"/>
    <xf numFmtId="2" fontId="62" fillId="0" borderId="29" xfId="4" applyNumberFormat="1" applyFont="1" applyBorder="1"/>
    <xf numFmtId="173" fontId="62" fillId="0" borderId="29" xfId="4" applyNumberFormat="1" applyFont="1" applyBorder="1"/>
    <xf numFmtId="174" fontId="62" fillId="0" borderId="29" xfId="4" applyNumberFormat="1" applyFont="1" applyBorder="1"/>
    <xf numFmtId="175" fontId="62" fillId="0" borderId="29" xfId="4" applyNumberFormat="1" applyFont="1" applyBorder="1"/>
    <xf numFmtId="0" fontId="62" fillId="0" borderId="29" xfId="4" applyFont="1" applyBorder="1" applyAlignment="1">
      <alignment horizontal="center"/>
    </xf>
    <xf numFmtId="0" fontId="65" fillId="0" borderId="1" xfId="4" applyFont="1"/>
    <xf numFmtId="172" fontId="65" fillId="0" borderId="1" xfId="4" applyNumberFormat="1" applyFont="1"/>
    <xf numFmtId="49" fontId="65" fillId="0" borderId="1" xfId="4" applyNumberFormat="1" applyFont="1"/>
    <xf numFmtId="2" fontId="65" fillId="0" borderId="1" xfId="4" applyNumberFormat="1" applyFont="1"/>
    <xf numFmtId="173" fontId="65" fillId="0" borderId="1" xfId="4" applyNumberFormat="1" applyFont="1"/>
    <xf numFmtId="174" fontId="65" fillId="0" borderId="1" xfId="4" applyNumberFormat="1" applyFont="1"/>
    <xf numFmtId="175" fontId="65" fillId="0" borderId="1" xfId="4" applyNumberFormat="1" applyFont="1"/>
    <xf numFmtId="0" fontId="65" fillId="0" borderId="1" xfId="4" applyFont="1" applyAlignment="1">
      <alignment horizontal="center"/>
    </xf>
    <xf numFmtId="0" fontId="65" fillId="0" borderId="1" xfId="4" applyFont="1" applyAlignment="1">
      <alignment horizontal="right"/>
    </xf>
    <xf numFmtId="175" fontId="65" fillId="0" borderId="1" xfId="4" applyNumberFormat="1" applyFont="1" applyAlignment="1">
      <alignment horizontal="right"/>
    </xf>
    <xf numFmtId="49" fontId="62" fillId="0" borderId="29" xfId="4" applyNumberFormat="1" applyFont="1" applyBorder="1" applyAlignment="1">
      <alignment horizontal="center"/>
    </xf>
    <xf numFmtId="49" fontId="65" fillId="0" borderId="1" xfId="4" applyNumberFormat="1" applyFont="1" applyAlignment="1">
      <alignment horizontal="center"/>
    </xf>
    <xf numFmtId="173" fontId="62" fillId="0" borderId="1" xfId="4" applyNumberFormat="1" applyFont="1" applyAlignment="1">
      <alignment horizontal="right"/>
    </xf>
    <xf numFmtId="168" fontId="52" fillId="6" borderId="33" xfId="2" applyNumberFormat="1" applyFont="1" applyFill="1" applyBorder="1" applyAlignment="1">
      <alignment horizontal="center" vertical="center" wrapText="1"/>
    </xf>
    <xf numFmtId="168" fontId="52" fillId="7" borderId="33" xfId="2" applyNumberFormat="1" applyFont="1" applyFill="1" applyBorder="1" applyAlignment="1">
      <alignment horizontal="center" vertical="center" wrapText="1"/>
    </xf>
    <xf numFmtId="0" fontId="52" fillId="6" borderId="32" xfId="2" applyFont="1" applyFill="1" applyBorder="1" applyAlignment="1">
      <alignment horizontal="center" vertical="center"/>
    </xf>
    <xf numFmtId="0" fontId="52" fillId="7" borderId="32" xfId="2" applyFont="1" applyFill="1" applyBorder="1" applyAlignment="1">
      <alignment horizontal="center" vertical="center" wrapText="1"/>
    </xf>
    <xf numFmtId="0" fontId="52" fillId="6" borderId="32" xfId="2" applyFont="1" applyFill="1" applyBorder="1" applyAlignment="1">
      <alignment horizontal="center" vertical="center" wrapText="1"/>
    </xf>
    <xf numFmtId="0" fontId="52" fillId="6" borderId="32" xfId="2" applyFont="1" applyFill="1" applyBorder="1" applyAlignment="1">
      <alignment horizontal="left" vertical="center"/>
    </xf>
    <xf numFmtId="0" fontId="52" fillId="8" borderId="32" xfId="2" applyFont="1" applyFill="1" applyBorder="1" applyAlignment="1">
      <alignment horizontal="left" vertical="center" wrapText="1"/>
    </xf>
    <xf numFmtId="0" fontId="52" fillId="6" borderId="32" xfId="2" applyFont="1" applyFill="1" applyBorder="1" applyAlignment="1">
      <alignment horizontal="left" vertical="center" wrapText="1"/>
    </xf>
    <xf numFmtId="0" fontId="52" fillId="6" borderId="36" xfId="2" applyFont="1" applyFill="1" applyBorder="1" applyAlignment="1">
      <alignment horizontal="center" vertical="center"/>
    </xf>
    <xf numFmtId="0" fontId="52" fillId="8" borderId="36" xfId="2" applyFont="1" applyFill="1" applyBorder="1" applyAlignment="1">
      <alignment horizontal="center" vertical="center" wrapText="1"/>
    </xf>
    <xf numFmtId="0" fontId="52" fillId="6" borderId="36" xfId="2" applyFont="1" applyFill="1" applyBorder="1" applyAlignment="1">
      <alignment horizontal="center" vertical="center" wrapText="1"/>
    </xf>
    <xf numFmtId="3" fontId="54" fillId="6" borderId="33" xfId="2" applyNumberFormat="1" applyFont="1" applyFill="1" applyBorder="1" applyAlignment="1">
      <alignment vertical="center" wrapText="1"/>
    </xf>
    <xf numFmtId="3" fontId="54" fillId="8" borderId="33" xfId="2" applyNumberFormat="1" applyFont="1" applyFill="1" applyBorder="1" applyAlignment="1">
      <alignment vertical="center" wrapText="1"/>
    </xf>
    <xf numFmtId="3" fontId="52" fillId="6" borderId="33" xfId="2" applyNumberFormat="1" applyFont="1" applyFill="1" applyBorder="1" applyAlignment="1">
      <alignment vertical="center" wrapText="1"/>
    </xf>
    <xf numFmtId="3" fontId="52" fillId="8" borderId="33" xfId="2" applyNumberFormat="1" applyFont="1" applyFill="1" applyBorder="1" applyAlignment="1">
      <alignment vertical="center" wrapText="1"/>
    </xf>
    <xf numFmtId="3" fontId="51" fillId="6" borderId="33" xfId="2" applyNumberFormat="1" applyFill="1" applyBorder="1"/>
    <xf numFmtId="0" fontId="51" fillId="6" borderId="33" xfId="2" applyFill="1" applyBorder="1"/>
    <xf numFmtId="0" fontId="51" fillId="8" borderId="33" xfId="2" applyFill="1" applyBorder="1"/>
    <xf numFmtId="4" fontId="23" fillId="8" borderId="23" xfId="0" applyNumberFormat="1" applyFont="1" applyFill="1" applyBorder="1" applyAlignment="1" applyProtection="1">
      <alignment vertical="center"/>
    </xf>
    <xf numFmtId="3" fontId="52" fillId="9" borderId="33" xfId="2" applyNumberFormat="1" applyFont="1" applyFill="1" applyBorder="1" applyAlignment="1" applyProtection="1">
      <alignment vertical="center" wrapText="1"/>
      <protection locked="0"/>
    </xf>
    <xf numFmtId="3" fontId="52" fillId="10" borderId="33" xfId="2" applyNumberFormat="1" applyFont="1" applyFill="1" applyBorder="1" applyAlignment="1" applyProtection="1">
      <alignment vertical="center" wrapText="1"/>
      <protection locked="0"/>
    </xf>
    <xf numFmtId="3" fontId="54" fillId="10" borderId="33" xfId="2" applyNumberFormat="1" applyFont="1" applyFill="1" applyBorder="1" applyAlignment="1" applyProtection="1">
      <alignment vertical="center" wrapText="1"/>
      <protection locked="0"/>
    </xf>
    <xf numFmtId="2" fontId="62" fillId="10" borderId="1" xfId="4" applyNumberFormat="1" applyFont="1" applyFill="1" applyProtection="1">
      <protection locked="0"/>
    </xf>
    <xf numFmtId="2" fontId="62" fillId="10" borderId="29" xfId="4" applyNumberFormat="1" applyFont="1" applyFill="1" applyBorder="1" applyProtection="1">
      <protection locked="0"/>
    </xf>
    <xf numFmtId="174" fontId="62" fillId="10" borderId="1" xfId="4" applyNumberFormat="1" applyFont="1" applyFill="1" applyProtection="1">
      <protection locked="0"/>
    </xf>
    <xf numFmtId="171" fontId="63" fillId="10" borderId="1" xfId="4" applyNumberFormat="1" applyFont="1" applyFill="1" applyProtection="1">
      <protection locked="0"/>
    </xf>
  </cellXfs>
  <cellStyles count="5">
    <cellStyle name="Hypertextový odkaz" xfId="1" builtinId="8"/>
    <cellStyle name="Normální" xfId="0" builtinId="0" customBuiltin="1"/>
    <cellStyle name="Normální 2" xfId="4" xr:uid="{08955102-68C0-40E8-90E0-48F5216C0813}"/>
    <cellStyle name="normální 4" xfId="2" xr:uid="{ACE93E4A-9746-4631-9116-0F4807955FBC}"/>
    <cellStyle name="normální_Myšák Gallery - kanalizace vnitřní" xfId="3" xr:uid="{F46D4FFB-E5D4-45DA-85CC-8C63D468EF15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251102" TargetMode="External"/><Relationship Id="rId13" Type="http://schemas.openxmlformats.org/officeDocument/2006/relationships/hyperlink" Target="https://podminky.urs.cz/item/CS_URS_2023_01/162201422" TargetMode="External"/><Relationship Id="rId18" Type="http://schemas.openxmlformats.org/officeDocument/2006/relationships/hyperlink" Target="https://podminky.urs.cz/item/CS_URS_2023_01/180404111" TargetMode="External"/><Relationship Id="rId26" Type="http://schemas.openxmlformats.org/officeDocument/2006/relationships/hyperlink" Target="https://podminky.urs.cz/item/CS_URS_2023_01/564761111" TargetMode="External"/><Relationship Id="rId39" Type="http://schemas.openxmlformats.org/officeDocument/2006/relationships/hyperlink" Target="https://podminky.urs.cz/item/CS_URS_2023_01/998222012" TargetMode="External"/><Relationship Id="rId3" Type="http://schemas.openxmlformats.org/officeDocument/2006/relationships/hyperlink" Target="https://podminky.urs.cz/item/CS_URS_2023_01/112201113" TargetMode="External"/><Relationship Id="rId21" Type="http://schemas.openxmlformats.org/officeDocument/2006/relationships/hyperlink" Target="https://podminky.urs.cz/item/CS_URS_2023_01/279113124" TargetMode="External"/><Relationship Id="rId34" Type="http://schemas.openxmlformats.org/officeDocument/2006/relationships/hyperlink" Target="https://podminky.urs.cz/item/CS_URS_2023_01/931991211" TargetMode="External"/><Relationship Id="rId42" Type="http://schemas.openxmlformats.org/officeDocument/2006/relationships/hyperlink" Target="https://podminky.urs.cz/item/CS_URS_2023_01/998767101" TargetMode="External"/><Relationship Id="rId7" Type="http://schemas.openxmlformats.org/officeDocument/2006/relationships/hyperlink" Target="https://podminky.urs.cz/item/CS_URS_2023_01/132251103" TargetMode="External"/><Relationship Id="rId12" Type="http://schemas.openxmlformats.org/officeDocument/2006/relationships/hyperlink" Target="https://podminky.urs.cz/item/CS_URS_2023_01/162201416" TargetMode="External"/><Relationship Id="rId17" Type="http://schemas.openxmlformats.org/officeDocument/2006/relationships/hyperlink" Target="https://podminky.urs.cz/item/CS_URS_2023_01/181351103" TargetMode="External"/><Relationship Id="rId25" Type="http://schemas.openxmlformats.org/officeDocument/2006/relationships/hyperlink" Target="https://podminky.urs.cz/item/CS_URS_2023_01/348262421" TargetMode="External"/><Relationship Id="rId33" Type="http://schemas.openxmlformats.org/officeDocument/2006/relationships/hyperlink" Target="https://podminky.urs.cz/item/CS_URS_2023_01/931991112" TargetMode="External"/><Relationship Id="rId38" Type="http://schemas.openxmlformats.org/officeDocument/2006/relationships/hyperlink" Target="https://podminky.urs.cz/item/CS_URS_2023_01/953943125" TargetMode="External"/><Relationship Id="rId46" Type="http://schemas.openxmlformats.org/officeDocument/2006/relationships/drawing" Target="../drawings/drawing2.xml"/><Relationship Id="rId2" Type="http://schemas.openxmlformats.org/officeDocument/2006/relationships/hyperlink" Target="https://podminky.urs.cz/item/CS_URS_2023_01/112151113" TargetMode="External"/><Relationship Id="rId16" Type="http://schemas.openxmlformats.org/officeDocument/2006/relationships/hyperlink" Target="https://podminky.urs.cz/item/CS_URS_2023_01/181111132" TargetMode="External"/><Relationship Id="rId20" Type="http://schemas.openxmlformats.org/officeDocument/2006/relationships/hyperlink" Target="https://podminky.urs.cz/item/CS_URS_2023_01/274313611" TargetMode="External"/><Relationship Id="rId29" Type="http://schemas.openxmlformats.org/officeDocument/2006/relationships/hyperlink" Target="https://podminky.urs.cz/item/CS_URS_2023_01/571907113" TargetMode="External"/><Relationship Id="rId41" Type="http://schemas.openxmlformats.org/officeDocument/2006/relationships/hyperlink" Target="https://podminky.urs.cz/item/CS_URS_2023_01/767995113" TargetMode="External"/><Relationship Id="rId1" Type="http://schemas.openxmlformats.org/officeDocument/2006/relationships/hyperlink" Target="https://podminky.urs.cz/item/CS_URS_2023_01/111111331" TargetMode="External"/><Relationship Id="rId6" Type="http://schemas.openxmlformats.org/officeDocument/2006/relationships/hyperlink" Target="https://podminky.urs.cz/item/CS_URS_2023_01/122251105" TargetMode="External"/><Relationship Id="rId11" Type="http://schemas.openxmlformats.org/officeDocument/2006/relationships/hyperlink" Target="https://podminky.urs.cz/item/CS_URS_2023_01/162201412" TargetMode="External"/><Relationship Id="rId24" Type="http://schemas.openxmlformats.org/officeDocument/2006/relationships/hyperlink" Target="https://podminky.urs.cz/item/CS_URS_2023_01/339921133" TargetMode="External"/><Relationship Id="rId32" Type="http://schemas.openxmlformats.org/officeDocument/2006/relationships/hyperlink" Target="https://podminky.urs.cz/item/CS_URS_2023_01/596211110" TargetMode="External"/><Relationship Id="rId37" Type="http://schemas.openxmlformats.org/officeDocument/2006/relationships/hyperlink" Target="https://podminky.urs.cz/item/CS_URS_2023_01/941111811" TargetMode="External"/><Relationship Id="rId40" Type="http://schemas.openxmlformats.org/officeDocument/2006/relationships/hyperlink" Target="https://podminky.urs.cz/item/CS_URS_2023_01/998766101" TargetMode="External"/><Relationship Id="rId45" Type="http://schemas.openxmlformats.org/officeDocument/2006/relationships/hyperlink" Target="https://podminky.urs.cz/item/CS_URS_2023_01/783317101" TargetMode="External"/><Relationship Id="rId5" Type="http://schemas.openxmlformats.org/officeDocument/2006/relationships/hyperlink" Target="https://podminky.urs.cz/item/CS_URS_2023_01/121151123" TargetMode="External"/><Relationship Id="rId15" Type="http://schemas.openxmlformats.org/officeDocument/2006/relationships/hyperlink" Target="https://podminky.urs.cz/item/CS_URS_2023_01/171151103" TargetMode="External"/><Relationship Id="rId23" Type="http://schemas.openxmlformats.org/officeDocument/2006/relationships/hyperlink" Target="https://podminky.urs.cz/item/CS_URS_2023_01/339921132" TargetMode="External"/><Relationship Id="rId28" Type="http://schemas.openxmlformats.org/officeDocument/2006/relationships/hyperlink" Target="https://podminky.urs.cz/item/CS_URS_2023_01/564851011" TargetMode="External"/><Relationship Id="rId36" Type="http://schemas.openxmlformats.org/officeDocument/2006/relationships/hyperlink" Target="https://podminky.urs.cz/item/CS_URS_2023_01/941111111" TargetMode="External"/><Relationship Id="rId10" Type="http://schemas.openxmlformats.org/officeDocument/2006/relationships/hyperlink" Target="https://podminky.urs.cz/item/CS_URS_2023_01/162201406" TargetMode="External"/><Relationship Id="rId19" Type="http://schemas.openxmlformats.org/officeDocument/2006/relationships/hyperlink" Target="https://podminky.urs.cz/item/CS_URS_2023_01/181951112" TargetMode="External"/><Relationship Id="rId31" Type="http://schemas.openxmlformats.org/officeDocument/2006/relationships/hyperlink" Target="https://podminky.urs.cz/item/CS_URS_2023_01/589811121" TargetMode="External"/><Relationship Id="rId44" Type="http://schemas.openxmlformats.org/officeDocument/2006/relationships/hyperlink" Target="https://podminky.urs.cz/item/CS_URS_2023_01/783315101" TargetMode="External"/><Relationship Id="rId4" Type="http://schemas.openxmlformats.org/officeDocument/2006/relationships/hyperlink" Target="https://podminky.urs.cz/item/CS_URS_2023_01/112151511" TargetMode="External"/><Relationship Id="rId9" Type="http://schemas.openxmlformats.org/officeDocument/2006/relationships/hyperlink" Target="https://podminky.urs.cz/item/CS_URS_2023_01/162201402" TargetMode="External"/><Relationship Id="rId14" Type="http://schemas.openxmlformats.org/officeDocument/2006/relationships/hyperlink" Target="https://podminky.urs.cz/item/CS_URS_2023_01/171251201" TargetMode="External"/><Relationship Id="rId22" Type="http://schemas.openxmlformats.org/officeDocument/2006/relationships/hyperlink" Target="https://podminky.urs.cz/item/CS_URS_2023_01/279361821" TargetMode="External"/><Relationship Id="rId27" Type="http://schemas.openxmlformats.org/officeDocument/2006/relationships/hyperlink" Target="https://podminky.urs.cz/item/CS_URS_2023_01/564750111" TargetMode="External"/><Relationship Id="rId30" Type="http://schemas.openxmlformats.org/officeDocument/2006/relationships/hyperlink" Target="https://podminky.urs.cz/item/CS_URS_2023_01/589161111" TargetMode="External"/><Relationship Id="rId35" Type="http://schemas.openxmlformats.org/officeDocument/2006/relationships/hyperlink" Target="https://podminky.urs.cz/item/CS_URS_2023_01/935112211" TargetMode="External"/><Relationship Id="rId43" Type="http://schemas.openxmlformats.org/officeDocument/2006/relationships/hyperlink" Target="https://podminky.urs.cz/item/CS_URS_2023_01/7833142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1111132" TargetMode="External"/><Relationship Id="rId13" Type="http://schemas.openxmlformats.org/officeDocument/2006/relationships/hyperlink" Target="https://podminky.urs.cz/item/CS_URS_2023_01/564730111" TargetMode="External"/><Relationship Id="rId18" Type="http://schemas.openxmlformats.org/officeDocument/2006/relationships/hyperlink" Target="https://podminky.urs.cz/item/CS_URS_2023_01/596411111" TargetMode="External"/><Relationship Id="rId26" Type="http://schemas.openxmlformats.org/officeDocument/2006/relationships/hyperlink" Target="https://podminky.urs.cz/item/CS_URS_2023_01/998766101" TargetMode="External"/><Relationship Id="rId3" Type="http://schemas.openxmlformats.org/officeDocument/2006/relationships/hyperlink" Target="https://podminky.urs.cz/item/CS_URS_2023_01/122251101" TargetMode="External"/><Relationship Id="rId21" Type="http://schemas.openxmlformats.org/officeDocument/2006/relationships/hyperlink" Target="https://podminky.urs.cz/item/CS_URS_2023_01/941111111" TargetMode="External"/><Relationship Id="rId7" Type="http://schemas.openxmlformats.org/officeDocument/2006/relationships/hyperlink" Target="https://podminky.urs.cz/item/CS_URS_2023_01/171251201" TargetMode="External"/><Relationship Id="rId12" Type="http://schemas.openxmlformats.org/officeDocument/2006/relationships/hyperlink" Target="https://podminky.urs.cz/item/CS_URS_2023_01/275313611" TargetMode="External"/><Relationship Id="rId17" Type="http://schemas.openxmlformats.org/officeDocument/2006/relationships/hyperlink" Target="https://podminky.urs.cz/item/CS_URS_2023_01/596211110" TargetMode="External"/><Relationship Id="rId25" Type="http://schemas.openxmlformats.org/officeDocument/2006/relationships/hyperlink" Target="https://podminky.urs.cz/item/CS_URS_2023_01/998222012" TargetMode="External"/><Relationship Id="rId2" Type="http://schemas.openxmlformats.org/officeDocument/2006/relationships/hyperlink" Target="https://podminky.urs.cz/item/CS_URS_2023_01/121151123" TargetMode="External"/><Relationship Id="rId16" Type="http://schemas.openxmlformats.org/officeDocument/2006/relationships/hyperlink" Target="https://podminky.urs.cz/item/CS_URS_2023_01/571905111" TargetMode="External"/><Relationship Id="rId20" Type="http://schemas.openxmlformats.org/officeDocument/2006/relationships/hyperlink" Target="https://podminky.urs.cz/item/CS_URS_2023_01/935112211" TargetMode="External"/><Relationship Id="rId29" Type="http://schemas.openxmlformats.org/officeDocument/2006/relationships/hyperlink" Target="https://podminky.urs.cz/item/CS_URS_2023_01/783314201" TargetMode="External"/><Relationship Id="rId1" Type="http://schemas.openxmlformats.org/officeDocument/2006/relationships/hyperlink" Target="https://podminky.urs.cz/item/CS_URS_2023_01/111111331" TargetMode="External"/><Relationship Id="rId6" Type="http://schemas.openxmlformats.org/officeDocument/2006/relationships/hyperlink" Target="https://podminky.urs.cz/item/CS_URS_2023_01/171151103" TargetMode="External"/><Relationship Id="rId11" Type="http://schemas.openxmlformats.org/officeDocument/2006/relationships/hyperlink" Target="https://podminky.urs.cz/item/CS_URS_2023_01/181951112" TargetMode="External"/><Relationship Id="rId24" Type="http://schemas.openxmlformats.org/officeDocument/2006/relationships/hyperlink" Target="https://podminky.urs.cz/item/CS_URS_2023_01/953943125" TargetMode="External"/><Relationship Id="rId32" Type="http://schemas.openxmlformats.org/officeDocument/2006/relationships/drawing" Target="../drawings/drawing3.xml"/><Relationship Id="rId5" Type="http://schemas.openxmlformats.org/officeDocument/2006/relationships/hyperlink" Target="https://podminky.urs.cz/item/CS_URS_2023_01/162251102" TargetMode="External"/><Relationship Id="rId15" Type="http://schemas.openxmlformats.org/officeDocument/2006/relationships/hyperlink" Target="https://podminky.urs.cz/item/CS_URS_2023_01/564851011" TargetMode="External"/><Relationship Id="rId23" Type="http://schemas.openxmlformats.org/officeDocument/2006/relationships/hyperlink" Target="https://podminky.urs.cz/item/CS_URS_2023_01/953943113" TargetMode="External"/><Relationship Id="rId28" Type="http://schemas.openxmlformats.org/officeDocument/2006/relationships/hyperlink" Target="https://podminky.urs.cz/item/CS_URS_2023_01/998767101" TargetMode="External"/><Relationship Id="rId10" Type="http://schemas.openxmlformats.org/officeDocument/2006/relationships/hyperlink" Target="https://podminky.urs.cz/item/CS_URS_2023_01/180404111" TargetMode="External"/><Relationship Id="rId19" Type="http://schemas.openxmlformats.org/officeDocument/2006/relationships/hyperlink" Target="https://podminky.urs.cz/item/CS_URS_2023_01/916331112" TargetMode="External"/><Relationship Id="rId31" Type="http://schemas.openxmlformats.org/officeDocument/2006/relationships/hyperlink" Target="https://podminky.urs.cz/item/CS_URS_2023_01/783317101" TargetMode="External"/><Relationship Id="rId4" Type="http://schemas.openxmlformats.org/officeDocument/2006/relationships/hyperlink" Target="https://podminky.urs.cz/item/CS_URS_2023_01/133251101" TargetMode="External"/><Relationship Id="rId9" Type="http://schemas.openxmlformats.org/officeDocument/2006/relationships/hyperlink" Target="https://podminky.urs.cz/item/CS_URS_2023_01/181351003" TargetMode="External"/><Relationship Id="rId14" Type="http://schemas.openxmlformats.org/officeDocument/2006/relationships/hyperlink" Target="https://podminky.urs.cz/item/CS_URS_2023_01/564761111" TargetMode="External"/><Relationship Id="rId22" Type="http://schemas.openxmlformats.org/officeDocument/2006/relationships/hyperlink" Target="https://podminky.urs.cz/item/CS_URS_2023_01/941111811" TargetMode="External"/><Relationship Id="rId27" Type="http://schemas.openxmlformats.org/officeDocument/2006/relationships/hyperlink" Target="https://podminky.urs.cz/item/CS_URS_2023_01/767995113" TargetMode="External"/><Relationship Id="rId30" Type="http://schemas.openxmlformats.org/officeDocument/2006/relationships/hyperlink" Target="https://podminky.urs.cz/item/CS_URS_2023_01/7833151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1111132" TargetMode="External"/><Relationship Id="rId13" Type="http://schemas.openxmlformats.org/officeDocument/2006/relationships/hyperlink" Target="https://podminky.urs.cz/item/CS_URS_2023_01/564730111" TargetMode="External"/><Relationship Id="rId18" Type="http://schemas.openxmlformats.org/officeDocument/2006/relationships/hyperlink" Target="https://podminky.urs.cz/item/CS_URS_2023_01/589811111" TargetMode="External"/><Relationship Id="rId26" Type="http://schemas.openxmlformats.org/officeDocument/2006/relationships/hyperlink" Target="https://podminky.urs.cz/item/CS_URS_2023_01/953943125" TargetMode="External"/><Relationship Id="rId3" Type="http://schemas.openxmlformats.org/officeDocument/2006/relationships/hyperlink" Target="https://podminky.urs.cz/item/CS_URS_2023_01/122251104" TargetMode="External"/><Relationship Id="rId21" Type="http://schemas.openxmlformats.org/officeDocument/2006/relationships/hyperlink" Target="https://podminky.urs.cz/item/CS_URS_2023_01/916331112" TargetMode="External"/><Relationship Id="rId7" Type="http://schemas.openxmlformats.org/officeDocument/2006/relationships/hyperlink" Target="https://podminky.urs.cz/item/CS_URS_2023_01/171251201" TargetMode="External"/><Relationship Id="rId12" Type="http://schemas.openxmlformats.org/officeDocument/2006/relationships/hyperlink" Target="https://podminky.urs.cz/item/CS_URS_2023_01/275313611" TargetMode="External"/><Relationship Id="rId17" Type="http://schemas.openxmlformats.org/officeDocument/2006/relationships/hyperlink" Target="https://podminky.urs.cz/item/CS_URS_2023_01/589121111" TargetMode="External"/><Relationship Id="rId25" Type="http://schemas.openxmlformats.org/officeDocument/2006/relationships/hyperlink" Target="https://podminky.urs.cz/item/CS_URS_2023_01/953943113" TargetMode="External"/><Relationship Id="rId33" Type="http://schemas.openxmlformats.org/officeDocument/2006/relationships/drawing" Target="../drawings/drawing4.xml"/><Relationship Id="rId2" Type="http://schemas.openxmlformats.org/officeDocument/2006/relationships/hyperlink" Target="https://podminky.urs.cz/item/CS_URS_2023_01/121151123" TargetMode="External"/><Relationship Id="rId16" Type="http://schemas.openxmlformats.org/officeDocument/2006/relationships/hyperlink" Target="https://podminky.urs.cz/item/CS_URS_2023_01/571907117" TargetMode="External"/><Relationship Id="rId20" Type="http://schemas.openxmlformats.org/officeDocument/2006/relationships/hyperlink" Target="https://podminky.urs.cz/item/CS_URS_2023_01/596411111" TargetMode="External"/><Relationship Id="rId29" Type="http://schemas.openxmlformats.org/officeDocument/2006/relationships/hyperlink" Target="https://podminky.urs.cz/item/CS_URS_2023_01/998767101" TargetMode="External"/><Relationship Id="rId1" Type="http://schemas.openxmlformats.org/officeDocument/2006/relationships/hyperlink" Target="https://podminky.urs.cz/item/CS_URS_2023_01/111111331" TargetMode="External"/><Relationship Id="rId6" Type="http://schemas.openxmlformats.org/officeDocument/2006/relationships/hyperlink" Target="https://podminky.urs.cz/item/CS_URS_2023_01/171151103" TargetMode="External"/><Relationship Id="rId11" Type="http://schemas.openxmlformats.org/officeDocument/2006/relationships/hyperlink" Target="https://podminky.urs.cz/item/CS_URS_2023_01/181951112" TargetMode="External"/><Relationship Id="rId24" Type="http://schemas.openxmlformats.org/officeDocument/2006/relationships/hyperlink" Target="https://podminky.urs.cz/item/CS_URS_2023_01/941111811" TargetMode="External"/><Relationship Id="rId32" Type="http://schemas.openxmlformats.org/officeDocument/2006/relationships/hyperlink" Target="https://podminky.urs.cz/item/CS_URS_2023_01/783317101" TargetMode="External"/><Relationship Id="rId5" Type="http://schemas.openxmlformats.org/officeDocument/2006/relationships/hyperlink" Target="https://podminky.urs.cz/item/CS_URS_2023_01/162251102" TargetMode="External"/><Relationship Id="rId15" Type="http://schemas.openxmlformats.org/officeDocument/2006/relationships/hyperlink" Target="https://podminky.urs.cz/item/CS_URS_2023_01/564851011" TargetMode="External"/><Relationship Id="rId23" Type="http://schemas.openxmlformats.org/officeDocument/2006/relationships/hyperlink" Target="https://podminky.urs.cz/item/CS_URS_2023_01/941111111" TargetMode="External"/><Relationship Id="rId28" Type="http://schemas.openxmlformats.org/officeDocument/2006/relationships/hyperlink" Target="https://podminky.urs.cz/item/CS_URS_2023_01/767995113" TargetMode="External"/><Relationship Id="rId10" Type="http://schemas.openxmlformats.org/officeDocument/2006/relationships/hyperlink" Target="https://podminky.urs.cz/item/CS_URS_2023_01/180404111" TargetMode="External"/><Relationship Id="rId19" Type="http://schemas.openxmlformats.org/officeDocument/2006/relationships/hyperlink" Target="https://podminky.urs.cz/item/CS_URS_2023_01/596211110" TargetMode="External"/><Relationship Id="rId31" Type="http://schemas.openxmlformats.org/officeDocument/2006/relationships/hyperlink" Target="https://podminky.urs.cz/item/CS_URS_2023_01/783315101" TargetMode="External"/><Relationship Id="rId4" Type="http://schemas.openxmlformats.org/officeDocument/2006/relationships/hyperlink" Target="https://podminky.urs.cz/item/CS_URS_2023_01/133251101" TargetMode="External"/><Relationship Id="rId9" Type="http://schemas.openxmlformats.org/officeDocument/2006/relationships/hyperlink" Target="https://podminky.urs.cz/item/CS_URS_2023_01/181351103" TargetMode="External"/><Relationship Id="rId14" Type="http://schemas.openxmlformats.org/officeDocument/2006/relationships/hyperlink" Target="https://podminky.urs.cz/item/CS_URS_2023_01/564761111" TargetMode="External"/><Relationship Id="rId22" Type="http://schemas.openxmlformats.org/officeDocument/2006/relationships/hyperlink" Target="https://podminky.urs.cz/item/CS_URS_2023_01/935112211" TargetMode="External"/><Relationship Id="rId27" Type="http://schemas.openxmlformats.org/officeDocument/2006/relationships/hyperlink" Target="https://podminky.urs.cz/item/CS_URS_2023_01/998222012" TargetMode="External"/><Relationship Id="rId30" Type="http://schemas.openxmlformats.org/officeDocument/2006/relationships/hyperlink" Target="https://podminky.urs.cz/item/CS_URS_2023_01/78331420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1111132" TargetMode="External"/><Relationship Id="rId13" Type="http://schemas.openxmlformats.org/officeDocument/2006/relationships/hyperlink" Target="https://podminky.urs.cz/item/CS_URS_2023_01/348401120" TargetMode="External"/><Relationship Id="rId18" Type="http://schemas.openxmlformats.org/officeDocument/2006/relationships/hyperlink" Target="https://podminky.urs.cz/item/CS_URS_2023_01/573211111" TargetMode="External"/><Relationship Id="rId26" Type="http://schemas.openxmlformats.org/officeDocument/2006/relationships/hyperlink" Target="https://podminky.urs.cz/item/CS_URS_2023_01/998225111" TargetMode="External"/><Relationship Id="rId3" Type="http://schemas.openxmlformats.org/officeDocument/2006/relationships/hyperlink" Target="https://podminky.urs.cz/item/CS_URS_2023_01/122251103" TargetMode="External"/><Relationship Id="rId21" Type="http://schemas.openxmlformats.org/officeDocument/2006/relationships/hyperlink" Target="https://podminky.urs.cz/item/CS_URS_2023_01/966071711" TargetMode="External"/><Relationship Id="rId7" Type="http://schemas.openxmlformats.org/officeDocument/2006/relationships/hyperlink" Target="https://podminky.urs.cz/item/CS_URS_2023_01/171251201" TargetMode="External"/><Relationship Id="rId12" Type="http://schemas.openxmlformats.org/officeDocument/2006/relationships/hyperlink" Target="https://podminky.urs.cz/item/CS_URS_2023_01/338171113" TargetMode="External"/><Relationship Id="rId17" Type="http://schemas.openxmlformats.org/officeDocument/2006/relationships/hyperlink" Target="https://podminky.urs.cz/item/CS_URS_2023_01/577155112" TargetMode="External"/><Relationship Id="rId25" Type="http://schemas.openxmlformats.org/officeDocument/2006/relationships/hyperlink" Target="https://podminky.urs.cz/item/CS_URS_2023_01/997221579" TargetMode="External"/><Relationship Id="rId2" Type="http://schemas.openxmlformats.org/officeDocument/2006/relationships/hyperlink" Target="https://podminky.urs.cz/item/CS_URS_2023_01/121151123" TargetMode="External"/><Relationship Id="rId16" Type="http://schemas.openxmlformats.org/officeDocument/2006/relationships/hyperlink" Target="https://podminky.urs.cz/item/CS_URS_2023_01/573111111" TargetMode="External"/><Relationship Id="rId20" Type="http://schemas.openxmlformats.org/officeDocument/2006/relationships/hyperlink" Target="https://podminky.urs.cz/item/CS_URS_2023_01/916131113" TargetMode="External"/><Relationship Id="rId1" Type="http://schemas.openxmlformats.org/officeDocument/2006/relationships/hyperlink" Target="https://podminky.urs.cz/item/CS_URS_2023_01/111111331" TargetMode="External"/><Relationship Id="rId6" Type="http://schemas.openxmlformats.org/officeDocument/2006/relationships/hyperlink" Target="https://podminky.urs.cz/item/CS_URS_2023_01/171151103" TargetMode="External"/><Relationship Id="rId11" Type="http://schemas.openxmlformats.org/officeDocument/2006/relationships/hyperlink" Target="https://podminky.urs.cz/item/CS_URS_2023_01/181951112" TargetMode="External"/><Relationship Id="rId24" Type="http://schemas.openxmlformats.org/officeDocument/2006/relationships/hyperlink" Target="https://podminky.urs.cz/item/CS_URS_2023_01/997221571" TargetMode="External"/><Relationship Id="rId5" Type="http://schemas.openxmlformats.org/officeDocument/2006/relationships/hyperlink" Target="https://podminky.urs.cz/item/CS_URS_2023_01/162251102" TargetMode="External"/><Relationship Id="rId15" Type="http://schemas.openxmlformats.org/officeDocument/2006/relationships/hyperlink" Target="https://podminky.urs.cz/item/CS_URS_2023_01/564851111" TargetMode="External"/><Relationship Id="rId23" Type="http://schemas.openxmlformats.org/officeDocument/2006/relationships/hyperlink" Target="https://podminky.urs.cz/item/CS_URS_2023_01/997013631" TargetMode="External"/><Relationship Id="rId28" Type="http://schemas.openxmlformats.org/officeDocument/2006/relationships/drawing" Target="../drawings/drawing5.xml"/><Relationship Id="rId10" Type="http://schemas.openxmlformats.org/officeDocument/2006/relationships/hyperlink" Target="https://podminky.urs.cz/item/CS_URS_2023_01/180404111" TargetMode="External"/><Relationship Id="rId19" Type="http://schemas.openxmlformats.org/officeDocument/2006/relationships/hyperlink" Target="https://podminky.urs.cz/item/CS_URS_2023_01/577133111" TargetMode="External"/><Relationship Id="rId4" Type="http://schemas.openxmlformats.org/officeDocument/2006/relationships/hyperlink" Target="https://podminky.urs.cz/item/CS_URS_2023_01/133251101" TargetMode="External"/><Relationship Id="rId9" Type="http://schemas.openxmlformats.org/officeDocument/2006/relationships/hyperlink" Target="https://podminky.urs.cz/item/CS_URS_2023_01/181351103" TargetMode="External"/><Relationship Id="rId14" Type="http://schemas.openxmlformats.org/officeDocument/2006/relationships/hyperlink" Target="https://podminky.urs.cz/item/CS_URS_2023_01/564851111" TargetMode="External"/><Relationship Id="rId22" Type="http://schemas.openxmlformats.org/officeDocument/2006/relationships/hyperlink" Target="https://podminky.urs.cz/item/CS_URS_2023_01/966071821" TargetMode="External"/><Relationship Id="rId27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89" t="s">
        <v>14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R5" s="21"/>
      <c r="BE5" s="286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91" t="s">
        <v>17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R6" s="21"/>
      <c r="BE6" s="287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287"/>
      <c r="BS7" s="18" t="s">
        <v>6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287"/>
      <c r="BS8" s="18" t="s">
        <v>6</v>
      </c>
    </row>
    <row r="9" spans="1:74" ht="29.25" customHeight="1">
      <c r="B9" s="21"/>
      <c r="D9" s="25" t="s">
        <v>26</v>
      </c>
      <c r="K9" s="30" t="s">
        <v>27</v>
      </c>
      <c r="AR9" s="21"/>
      <c r="BE9" s="287"/>
      <c r="BS9" s="18" t="s">
        <v>6</v>
      </c>
    </row>
    <row r="10" spans="1:74" ht="12" customHeight="1">
      <c r="B10" s="21"/>
      <c r="D10" s="28" t="s">
        <v>28</v>
      </c>
      <c r="AK10" s="28" t="s">
        <v>29</v>
      </c>
      <c r="AN10" s="26" t="s">
        <v>30</v>
      </c>
      <c r="AR10" s="21"/>
      <c r="BE10" s="287"/>
      <c r="BS10" s="18" t="s">
        <v>6</v>
      </c>
    </row>
    <row r="11" spans="1:74" ht="18.399999999999999" customHeight="1">
      <c r="B11" s="21"/>
      <c r="E11" s="26" t="s">
        <v>31</v>
      </c>
      <c r="AK11" s="28" t="s">
        <v>32</v>
      </c>
      <c r="AN11" s="26" t="s">
        <v>21</v>
      </c>
      <c r="AR11" s="21"/>
      <c r="BE11" s="287"/>
      <c r="BS11" s="18" t="s">
        <v>6</v>
      </c>
    </row>
    <row r="12" spans="1:74" ht="6.95" customHeight="1">
      <c r="B12" s="21"/>
      <c r="AR12" s="21"/>
      <c r="BE12" s="287"/>
      <c r="BS12" s="18" t="s">
        <v>6</v>
      </c>
    </row>
    <row r="13" spans="1:74" ht="12" customHeight="1">
      <c r="B13" s="21"/>
      <c r="D13" s="28" t="s">
        <v>33</v>
      </c>
      <c r="AK13" s="28" t="s">
        <v>29</v>
      </c>
      <c r="AN13" s="31" t="s">
        <v>34</v>
      </c>
      <c r="AR13" s="21"/>
      <c r="BE13" s="287"/>
      <c r="BS13" s="18" t="s">
        <v>6</v>
      </c>
    </row>
    <row r="14" spans="1:74" ht="12.75">
      <c r="B14" s="21"/>
      <c r="E14" s="292" t="s">
        <v>34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8" t="s">
        <v>32</v>
      </c>
      <c r="AN14" s="31" t="s">
        <v>34</v>
      </c>
      <c r="AR14" s="21"/>
      <c r="BE14" s="287"/>
      <c r="BS14" s="18" t="s">
        <v>6</v>
      </c>
    </row>
    <row r="15" spans="1:74" ht="6.95" customHeight="1">
      <c r="B15" s="21"/>
      <c r="AR15" s="21"/>
      <c r="BE15" s="287"/>
      <c r="BS15" s="18" t="s">
        <v>4</v>
      </c>
    </row>
    <row r="16" spans="1:74" ht="12" customHeight="1">
      <c r="B16" s="21"/>
      <c r="D16" s="28" t="s">
        <v>35</v>
      </c>
      <c r="AK16" s="28" t="s">
        <v>29</v>
      </c>
      <c r="AN16" s="26" t="s">
        <v>36</v>
      </c>
      <c r="AR16" s="21"/>
      <c r="BE16" s="287"/>
      <c r="BS16" s="18" t="s">
        <v>4</v>
      </c>
    </row>
    <row r="17" spans="2:71" ht="18.399999999999999" customHeight="1">
      <c r="B17" s="21"/>
      <c r="E17" s="26" t="s">
        <v>37</v>
      </c>
      <c r="AK17" s="28" t="s">
        <v>32</v>
      </c>
      <c r="AN17" s="26" t="s">
        <v>38</v>
      </c>
      <c r="AR17" s="21"/>
      <c r="BE17" s="287"/>
      <c r="BS17" s="18" t="s">
        <v>39</v>
      </c>
    </row>
    <row r="18" spans="2:71" ht="6.95" customHeight="1">
      <c r="B18" s="21"/>
      <c r="AR18" s="21"/>
      <c r="BE18" s="287"/>
      <c r="BS18" s="18" t="s">
        <v>6</v>
      </c>
    </row>
    <row r="19" spans="2:71" ht="12" customHeight="1">
      <c r="B19" s="21"/>
      <c r="D19" s="28" t="s">
        <v>40</v>
      </c>
      <c r="AK19" s="28" t="s">
        <v>29</v>
      </c>
      <c r="AN19" s="26" t="s">
        <v>36</v>
      </c>
      <c r="AR19" s="21"/>
      <c r="BE19" s="287"/>
      <c r="BS19" s="18" t="s">
        <v>6</v>
      </c>
    </row>
    <row r="20" spans="2:71" ht="18.399999999999999" customHeight="1">
      <c r="B20" s="21"/>
      <c r="E20" s="26" t="s">
        <v>37</v>
      </c>
      <c r="AK20" s="28" t="s">
        <v>32</v>
      </c>
      <c r="AN20" s="26" t="s">
        <v>38</v>
      </c>
      <c r="AR20" s="21"/>
      <c r="BE20" s="287"/>
      <c r="BS20" s="18" t="s">
        <v>4</v>
      </c>
    </row>
    <row r="21" spans="2:71" ht="6.95" customHeight="1">
      <c r="B21" s="21"/>
      <c r="AR21" s="21"/>
      <c r="BE21" s="287"/>
    </row>
    <row r="22" spans="2:71" ht="12" customHeight="1">
      <c r="B22" s="21"/>
      <c r="D22" s="28" t="s">
        <v>41</v>
      </c>
      <c r="AR22" s="21"/>
      <c r="BE22" s="287"/>
    </row>
    <row r="23" spans="2:71" ht="47.25" customHeight="1">
      <c r="B23" s="21"/>
      <c r="E23" s="294" t="s">
        <v>42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R23" s="21"/>
      <c r="BE23" s="287"/>
    </row>
    <row r="24" spans="2:71" ht="6.95" customHeight="1">
      <c r="B24" s="21"/>
      <c r="AR24" s="21"/>
      <c r="BE24" s="287"/>
    </row>
    <row r="25" spans="2:71" ht="6.95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287"/>
    </row>
    <row r="26" spans="2:71" s="1" customFormat="1" ht="25.9" customHeight="1">
      <c r="B26" s="34"/>
      <c r="D26" s="35" t="s">
        <v>43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95">
        <f>ROUND(AG54,2)</f>
        <v>0</v>
      </c>
      <c r="AL26" s="296"/>
      <c r="AM26" s="296"/>
      <c r="AN26" s="296"/>
      <c r="AO26" s="296"/>
      <c r="AR26" s="34"/>
      <c r="BE26" s="287"/>
    </row>
    <row r="27" spans="2:71" s="1" customFormat="1" ht="6.95" customHeight="1">
      <c r="B27" s="34"/>
      <c r="AR27" s="34"/>
      <c r="BE27" s="287"/>
    </row>
    <row r="28" spans="2:71" s="1" customFormat="1" ht="12.75">
      <c r="B28" s="34"/>
      <c r="L28" s="297" t="s">
        <v>44</v>
      </c>
      <c r="M28" s="297"/>
      <c r="N28" s="297"/>
      <c r="O28" s="297"/>
      <c r="P28" s="297"/>
      <c r="W28" s="297" t="s">
        <v>45</v>
      </c>
      <c r="X28" s="297"/>
      <c r="Y28" s="297"/>
      <c r="Z28" s="297"/>
      <c r="AA28" s="297"/>
      <c r="AB28" s="297"/>
      <c r="AC28" s="297"/>
      <c r="AD28" s="297"/>
      <c r="AE28" s="297"/>
      <c r="AK28" s="297" t="s">
        <v>46</v>
      </c>
      <c r="AL28" s="297"/>
      <c r="AM28" s="297"/>
      <c r="AN28" s="297"/>
      <c r="AO28" s="297"/>
      <c r="AR28" s="34"/>
      <c r="BE28" s="287"/>
    </row>
    <row r="29" spans="2:71" s="2" customFormat="1" ht="14.45" customHeight="1">
      <c r="B29" s="38"/>
      <c r="D29" s="28" t="s">
        <v>47</v>
      </c>
      <c r="F29" s="28" t="s">
        <v>48</v>
      </c>
      <c r="L29" s="300">
        <v>0.21</v>
      </c>
      <c r="M29" s="299"/>
      <c r="N29" s="299"/>
      <c r="O29" s="299"/>
      <c r="P29" s="299"/>
      <c r="W29" s="298">
        <f>ROUND(AZ54, 2)</f>
        <v>0</v>
      </c>
      <c r="X29" s="299"/>
      <c r="Y29" s="299"/>
      <c r="Z29" s="299"/>
      <c r="AA29" s="299"/>
      <c r="AB29" s="299"/>
      <c r="AC29" s="299"/>
      <c r="AD29" s="299"/>
      <c r="AE29" s="299"/>
      <c r="AK29" s="298">
        <f>ROUND(AV54, 2)</f>
        <v>0</v>
      </c>
      <c r="AL29" s="299"/>
      <c r="AM29" s="299"/>
      <c r="AN29" s="299"/>
      <c r="AO29" s="299"/>
      <c r="AR29" s="38"/>
      <c r="BE29" s="288"/>
    </row>
    <row r="30" spans="2:71" s="2" customFormat="1" ht="14.45" customHeight="1">
      <c r="B30" s="38"/>
      <c r="F30" s="28" t="s">
        <v>49</v>
      </c>
      <c r="L30" s="300">
        <v>0.15</v>
      </c>
      <c r="M30" s="299"/>
      <c r="N30" s="299"/>
      <c r="O30" s="299"/>
      <c r="P30" s="299"/>
      <c r="W30" s="298">
        <f>ROUND(BA54, 2)</f>
        <v>0</v>
      </c>
      <c r="X30" s="299"/>
      <c r="Y30" s="299"/>
      <c r="Z30" s="299"/>
      <c r="AA30" s="299"/>
      <c r="AB30" s="299"/>
      <c r="AC30" s="299"/>
      <c r="AD30" s="299"/>
      <c r="AE30" s="299"/>
      <c r="AK30" s="298">
        <f>ROUND(AW54, 2)</f>
        <v>0</v>
      </c>
      <c r="AL30" s="299"/>
      <c r="AM30" s="299"/>
      <c r="AN30" s="299"/>
      <c r="AO30" s="299"/>
      <c r="AR30" s="38"/>
      <c r="BE30" s="288"/>
    </row>
    <row r="31" spans="2:71" s="2" customFormat="1" ht="14.45" hidden="1" customHeight="1">
      <c r="B31" s="38"/>
      <c r="F31" s="28" t="s">
        <v>50</v>
      </c>
      <c r="L31" s="300">
        <v>0.21</v>
      </c>
      <c r="M31" s="299"/>
      <c r="N31" s="299"/>
      <c r="O31" s="299"/>
      <c r="P31" s="299"/>
      <c r="W31" s="298">
        <f>ROUND(BB54, 2)</f>
        <v>0</v>
      </c>
      <c r="X31" s="299"/>
      <c r="Y31" s="299"/>
      <c r="Z31" s="299"/>
      <c r="AA31" s="299"/>
      <c r="AB31" s="299"/>
      <c r="AC31" s="299"/>
      <c r="AD31" s="299"/>
      <c r="AE31" s="299"/>
      <c r="AK31" s="298">
        <v>0</v>
      </c>
      <c r="AL31" s="299"/>
      <c r="AM31" s="299"/>
      <c r="AN31" s="299"/>
      <c r="AO31" s="299"/>
      <c r="AR31" s="38"/>
      <c r="BE31" s="288"/>
    </row>
    <row r="32" spans="2:71" s="2" customFormat="1" ht="14.45" hidden="1" customHeight="1">
      <c r="B32" s="38"/>
      <c r="F32" s="28" t="s">
        <v>51</v>
      </c>
      <c r="L32" s="300">
        <v>0.15</v>
      </c>
      <c r="M32" s="299"/>
      <c r="N32" s="299"/>
      <c r="O32" s="299"/>
      <c r="P32" s="299"/>
      <c r="W32" s="298">
        <f>ROUND(BC54, 2)</f>
        <v>0</v>
      </c>
      <c r="X32" s="299"/>
      <c r="Y32" s="299"/>
      <c r="Z32" s="299"/>
      <c r="AA32" s="299"/>
      <c r="AB32" s="299"/>
      <c r="AC32" s="299"/>
      <c r="AD32" s="299"/>
      <c r="AE32" s="299"/>
      <c r="AK32" s="298">
        <v>0</v>
      </c>
      <c r="AL32" s="299"/>
      <c r="AM32" s="299"/>
      <c r="AN32" s="299"/>
      <c r="AO32" s="299"/>
      <c r="AR32" s="38"/>
      <c r="BE32" s="288"/>
    </row>
    <row r="33" spans="2:44" s="2" customFormat="1" ht="14.45" hidden="1" customHeight="1">
      <c r="B33" s="38"/>
      <c r="F33" s="28" t="s">
        <v>52</v>
      </c>
      <c r="L33" s="300">
        <v>0</v>
      </c>
      <c r="M33" s="299"/>
      <c r="N33" s="299"/>
      <c r="O33" s="299"/>
      <c r="P33" s="299"/>
      <c r="W33" s="298">
        <f>ROUND(BD54, 2)</f>
        <v>0</v>
      </c>
      <c r="X33" s="299"/>
      <c r="Y33" s="299"/>
      <c r="Z33" s="299"/>
      <c r="AA33" s="299"/>
      <c r="AB33" s="299"/>
      <c r="AC33" s="299"/>
      <c r="AD33" s="299"/>
      <c r="AE33" s="299"/>
      <c r="AK33" s="298">
        <v>0</v>
      </c>
      <c r="AL33" s="299"/>
      <c r="AM33" s="299"/>
      <c r="AN33" s="299"/>
      <c r="AO33" s="299"/>
      <c r="AR33" s="38"/>
    </row>
    <row r="34" spans="2:44" s="1" customFormat="1" ht="6.95" customHeight="1">
      <c r="B34" s="34"/>
      <c r="AR34" s="34"/>
    </row>
    <row r="35" spans="2:44" s="1" customFormat="1" ht="25.9" customHeight="1">
      <c r="B35" s="34"/>
      <c r="C35" s="39"/>
      <c r="D35" s="40" t="s">
        <v>53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54</v>
      </c>
      <c r="U35" s="41"/>
      <c r="V35" s="41"/>
      <c r="W35" s="41"/>
      <c r="X35" s="304" t="s">
        <v>55</v>
      </c>
      <c r="Y35" s="302"/>
      <c r="Z35" s="302"/>
      <c r="AA35" s="302"/>
      <c r="AB35" s="302"/>
      <c r="AC35" s="41"/>
      <c r="AD35" s="41"/>
      <c r="AE35" s="41"/>
      <c r="AF35" s="41"/>
      <c r="AG35" s="41"/>
      <c r="AH35" s="41"/>
      <c r="AI35" s="41"/>
      <c r="AJ35" s="41"/>
      <c r="AK35" s="301">
        <f>SUM(AK26:AK33)</f>
        <v>0</v>
      </c>
      <c r="AL35" s="302"/>
      <c r="AM35" s="302"/>
      <c r="AN35" s="302"/>
      <c r="AO35" s="303"/>
      <c r="AP35" s="39"/>
      <c r="AQ35" s="39"/>
      <c r="AR35" s="34"/>
    </row>
    <row r="36" spans="2:44" s="1" customFormat="1" ht="6.95" customHeight="1">
      <c r="B36" s="34"/>
      <c r="AR36" s="34"/>
    </row>
    <row r="37" spans="2:44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</row>
    <row r="41" spans="2:44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</row>
    <row r="42" spans="2:44" s="1" customFormat="1" ht="24.95" customHeight="1">
      <c r="B42" s="34"/>
      <c r="C42" s="22" t="s">
        <v>56</v>
      </c>
      <c r="AR42" s="34"/>
    </row>
    <row r="43" spans="2:44" s="1" customFormat="1" ht="6.95" customHeight="1">
      <c r="B43" s="34"/>
      <c r="AR43" s="34"/>
    </row>
    <row r="44" spans="2:44" s="3" customFormat="1" ht="12" customHeight="1">
      <c r="B44" s="47"/>
      <c r="C44" s="28" t="s">
        <v>13</v>
      </c>
      <c r="L44" s="3" t="str">
        <f>K5</f>
        <v>B-15-031</v>
      </c>
      <c r="AR44" s="47"/>
    </row>
    <row r="45" spans="2:44" s="4" customFormat="1" ht="36.950000000000003" customHeight="1">
      <c r="B45" s="48"/>
      <c r="C45" s="49" t="s">
        <v>16</v>
      </c>
      <c r="L45" s="268" t="str">
        <f>K6</f>
        <v>Sportovní areál obce hájek</v>
      </c>
      <c r="M45" s="269"/>
      <c r="N45" s="269"/>
      <c r="O45" s="269"/>
      <c r="P45" s="269"/>
      <c r="Q45" s="269"/>
      <c r="R45" s="269"/>
      <c r="S45" s="269"/>
      <c r="T45" s="269"/>
      <c r="U45" s="269"/>
      <c r="V45" s="269"/>
      <c r="W45" s="269"/>
      <c r="X45" s="269"/>
      <c r="Y45" s="269"/>
      <c r="Z45" s="269"/>
      <c r="AA45" s="269"/>
      <c r="AB45" s="269"/>
      <c r="AC45" s="269"/>
      <c r="AD45" s="269"/>
      <c r="AE45" s="269"/>
      <c r="AF45" s="269"/>
      <c r="AG45" s="269"/>
      <c r="AH45" s="269"/>
      <c r="AI45" s="269"/>
      <c r="AJ45" s="269"/>
      <c r="AK45" s="269"/>
      <c r="AL45" s="269"/>
      <c r="AM45" s="269"/>
      <c r="AN45" s="269"/>
      <c r="AO45" s="269"/>
      <c r="AR45" s="48"/>
    </row>
    <row r="46" spans="2:44" s="1" customFormat="1" ht="6.95" customHeight="1">
      <c r="B46" s="34"/>
      <c r="AR46" s="34"/>
    </row>
    <row r="47" spans="2:44" s="1" customFormat="1" ht="12" customHeight="1">
      <c r="B47" s="34"/>
      <c r="C47" s="28" t="s">
        <v>22</v>
      </c>
      <c r="L47" s="50" t="str">
        <f>IF(K8="","",K8)</f>
        <v>obec Hájek</v>
      </c>
      <c r="AI47" s="28" t="s">
        <v>24</v>
      </c>
      <c r="AM47" s="270" t="str">
        <f>IF(AN8= "","",AN8)</f>
        <v>27. 2. 2023</v>
      </c>
      <c r="AN47" s="270"/>
      <c r="AR47" s="34"/>
    </row>
    <row r="48" spans="2:44" s="1" customFormat="1" ht="6.95" customHeight="1">
      <c r="B48" s="34"/>
      <c r="AR48" s="34"/>
    </row>
    <row r="49" spans="1:91" s="1" customFormat="1" ht="15.2" customHeight="1">
      <c r="B49" s="34"/>
      <c r="C49" s="28" t="s">
        <v>28</v>
      </c>
      <c r="L49" s="3" t="str">
        <f>IF(E11= "","",E11)</f>
        <v>Obec Hájek</v>
      </c>
      <c r="AI49" s="28" t="s">
        <v>35</v>
      </c>
      <c r="AM49" s="271" t="str">
        <f>IF(E17="","",E17)</f>
        <v>Beniksport s.r.o.</v>
      </c>
      <c r="AN49" s="272"/>
      <c r="AO49" s="272"/>
      <c r="AP49" s="272"/>
      <c r="AR49" s="34"/>
      <c r="AS49" s="273" t="s">
        <v>57</v>
      </c>
      <c r="AT49" s="274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5.2" customHeight="1">
      <c r="B50" s="34"/>
      <c r="C50" s="28" t="s">
        <v>33</v>
      </c>
      <c r="L50" s="3" t="str">
        <f>IF(E14= "Vyplň údaj","",E14)</f>
        <v/>
      </c>
      <c r="AI50" s="28" t="s">
        <v>40</v>
      </c>
      <c r="AM50" s="271" t="str">
        <f>IF(E20="","",E20)</f>
        <v>Beniksport s.r.o.</v>
      </c>
      <c r="AN50" s="272"/>
      <c r="AO50" s="272"/>
      <c r="AP50" s="272"/>
      <c r="AR50" s="34"/>
      <c r="AS50" s="275"/>
      <c r="AT50" s="276"/>
      <c r="BD50" s="55"/>
    </row>
    <row r="51" spans="1:91" s="1" customFormat="1" ht="10.9" customHeight="1">
      <c r="B51" s="34"/>
      <c r="AR51" s="34"/>
      <c r="AS51" s="275"/>
      <c r="AT51" s="276"/>
      <c r="BD51" s="55"/>
    </row>
    <row r="52" spans="1:91" s="1" customFormat="1" ht="29.25" customHeight="1">
      <c r="B52" s="34"/>
      <c r="C52" s="277" t="s">
        <v>58</v>
      </c>
      <c r="D52" s="278"/>
      <c r="E52" s="278"/>
      <c r="F52" s="278"/>
      <c r="G52" s="278"/>
      <c r="H52" s="56"/>
      <c r="I52" s="280" t="s">
        <v>59</v>
      </c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9" t="s">
        <v>60</v>
      </c>
      <c r="AH52" s="278"/>
      <c r="AI52" s="278"/>
      <c r="AJ52" s="278"/>
      <c r="AK52" s="278"/>
      <c r="AL52" s="278"/>
      <c r="AM52" s="278"/>
      <c r="AN52" s="280" t="s">
        <v>61</v>
      </c>
      <c r="AO52" s="278"/>
      <c r="AP52" s="278"/>
      <c r="AQ52" s="57" t="s">
        <v>62</v>
      </c>
      <c r="AR52" s="34"/>
      <c r="AS52" s="58" t="s">
        <v>63</v>
      </c>
      <c r="AT52" s="59" t="s">
        <v>64</v>
      </c>
      <c r="AU52" s="59" t="s">
        <v>65</v>
      </c>
      <c r="AV52" s="59" t="s">
        <v>66</v>
      </c>
      <c r="AW52" s="59" t="s">
        <v>67</v>
      </c>
      <c r="AX52" s="59" t="s">
        <v>68</v>
      </c>
      <c r="AY52" s="59" t="s">
        <v>69</v>
      </c>
      <c r="AZ52" s="59" t="s">
        <v>70</v>
      </c>
      <c r="BA52" s="59" t="s">
        <v>71</v>
      </c>
      <c r="BB52" s="59" t="s">
        <v>72</v>
      </c>
      <c r="BC52" s="59" t="s">
        <v>73</v>
      </c>
      <c r="BD52" s="60" t="s">
        <v>74</v>
      </c>
    </row>
    <row r="53" spans="1:91" s="1" customFormat="1" ht="10.9" customHeight="1">
      <c r="B53" s="34"/>
      <c r="AR53" s="34"/>
      <c r="AS53" s="61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3"/>
    </row>
    <row r="54" spans="1:91" s="5" customFormat="1" ht="32.450000000000003" customHeight="1">
      <c r="B54" s="62"/>
      <c r="C54" s="63" t="s">
        <v>75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284">
        <f>ROUND(SUM(AG55:AG59),2)</f>
        <v>0</v>
      </c>
      <c r="AH54" s="284"/>
      <c r="AI54" s="284"/>
      <c r="AJ54" s="284"/>
      <c r="AK54" s="284"/>
      <c r="AL54" s="284"/>
      <c r="AM54" s="284"/>
      <c r="AN54" s="285">
        <f t="shared" ref="AN54:AN59" si="0">SUM(AG54,AT54)</f>
        <v>0</v>
      </c>
      <c r="AO54" s="285"/>
      <c r="AP54" s="285"/>
      <c r="AQ54" s="66" t="s">
        <v>21</v>
      </c>
      <c r="AR54" s="62"/>
      <c r="AS54" s="67">
        <f>ROUND(SUM(AS55:AS59),2)</f>
        <v>0</v>
      </c>
      <c r="AT54" s="68">
        <f t="shared" ref="AT54:AT59" si="1">ROUND(SUM(AV54:AW54),2)</f>
        <v>0</v>
      </c>
      <c r="AU54" s="69">
        <f>ROUND(SUM(AU55:AU59),5)</f>
        <v>0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ROUND(SUM(AZ55:AZ59),2)</f>
        <v>0</v>
      </c>
      <c r="BA54" s="68">
        <f>ROUND(SUM(BA55:BA59),2)</f>
        <v>0</v>
      </c>
      <c r="BB54" s="68">
        <f>ROUND(SUM(BB55:BB59),2)</f>
        <v>0</v>
      </c>
      <c r="BC54" s="68">
        <f>ROUND(SUM(BC55:BC59),2)</f>
        <v>0</v>
      </c>
      <c r="BD54" s="70">
        <f>ROUND(SUM(BD55:BD59),2)</f>
        <v>0</v>
      </c>
      <c r="BS54" s="71" t="s">
        <v>76</v>
      </c>
      <c r="BT54" s="71" t="s">
        <v>77</v>
      </c>
      <c r="BU54" s="72" t="s">
        <v>78</v>
      </c>
      <c r="BV54" s="71" t="s">
        <v>79</v>
      </c>
      <c r="BW54" s="71" t="s">
        <v>5</v>
      </c>
      <c r="BX54" s="71" t="s">
        <v>80</v>
      </c>
      <c r="CL54" s="71" t="s">
        <v>19</v>
      </c>
    </row>
    <row r="55" spans="1:91" s="6" customFormat="1" ht="16.5" customHeight="1">
      <c r="A55" s="73" t="s">
        <v>81</v>
      </c>
      <c r="B55" s="74"/>
      <c r="C55" s="75"/>
      <c r="D55" s="281" t="s">
        <v>82</v>
      </c>
      <c r="E55" s="281"/>
      <c r="F55" s="281"/>
      <c r="G55" s="281"/>
      <c r="H55" s="281"/>
      <c r="I55" s="76"/>
      <c r="J55" s="281" t="s">
        <v>83</v>
      </c>
      <c r="K55" s="281"/>
      <c r="L55" s="281"/>
      <c r="M55" s="281"/>
      <c r="N55" s="281"/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Y55" s="281"/>
      <c r="Z55" s="281"/>
      <c r="AA55" s="281"/>
      <c r="AB55" s="281"/>
      <c r="AC55" s="281"/>
      <c r="AD55" s="281"/>
      <c r="AE55" s="281"/>
      <c r="AF55" s="281"/>
      <c r="AG55" s="282">
        <f>'SO01 - Hřiště na malou ko...'!J30</f>
        <v>0</v>
      </c>
      <c r="AH55" s="283"/>
      <c r="AI55" s="283"/>
      <c r="AJ55" s="283"/>
      <c r="AK55" s="283"/>
      <c r="AL55" s="283"/>
      <c r="AM55" s="283"/>
      <c r="AN55" s="282">
        <f t="shared" si="0"/>
        <v>0</v>
      </c>
      <c r="AO55" s="283"/>
      <c r="AP55" s="283"/>
      <c r="AQ55" s="77" t="s">
        <v>84</v>
      </c>
      <c r="AR55" s="74"/>
      <c r="AS55" s="78">
        <v>0</v>
      </c>
      <c r="AT55" s="79">
        <f t="shared" si="1"/>
        <v>0</v>
      </c>
      <c r="AU55" s="80">
        <f>'SO01 - Hřiště na malou ko...'!P109</f>
        <v>0</v>
      </c>
      <c r="AV55" s="79">
        <f>'SO01 - Hřiště na malou ko...'!J33</f>
        <v>0</v>
      </c>
      <c r="AW55" s="79">
        <f>'SO01 - Hřiště na malou ko...'!J34</f>
        <v>0</v>
      </c>
      <c r="AX55" s="79">
        <f>'SO01 - Hřiště na malou ko...'!J35</f>
        <v>0</v>
      </c>
      <c r="AY55" s="79">
        <f>'SO01 - Hřiště na malou ko...'!J36</f>
        <v>0</v>
      </c>
      <c r="AZ55" s="79">
        <f>'SO01 - Hřiště na malou ko...'!F33</f>
        <v>0</v>
      </c>
      <c r="BA55" s="79">
        <f>'SO01 - Hřiště na malou ko...'!F34</f>
        <v>0</v>
      </c>
      <c r="BB55" s="79">
        <f>'SO01 - Hřiště na malou ko...'!F35</f>
        <v>0</v>
      </c>
      <c r="BC55" s="79">
        <f>'SO01 - Hřiště na malou ko...'!F36</f>
        <v>0</v>
      </c>
      <c r="BD55" s="81">
        <f>'SO01 - Hřiště na malou ko...'!F37</f>
        <v>0</v>
      </c>
      <c r="BT55" s="82" t="s">
        <v>85</v>
      </c>
      <c r="BV55" s="82" t="s">
        <v>79</v>
      </c>
      <c r="BW55" s="82" t="s">
        <v>86</v>
      </c>
      <c r="BX55" s="82" t="s">
        <v>5</v>
      </c>
      <c r="CL55" s="82" t="s">
        <v>19</v>
      </c>
      <c r="CM55" s="82" t="s">
        <v>87</v>
      </c>
    </row>
    <row r="56" spans="1:91" s="6" customFormat="1" ht="16.5" customHeight="1">
      <c r="A56" s="73" t="s">
        <v>81</v>
      </c>
      <c r="B56" s="74"/>
      <c r="C56" s="75"/>
      <c r="D56" s="281" t="s">
        <v>88</v>
      </c>
      <c r="E56" s="281"/>
      <c r="F56" s="281"/>
      <c r="G56" s="281"/>
      <c r="H56" s="281"/>
      <c r="I56" s="76"/>
      <c r="J56" s="281" t="s">
        <v>89</v>
      </c>
      <c r="K56" s="281"/>
      <c r="L56" s="281"/>
      <c r="M56" s="281"/>
      <c r="N56" s="281"/>
      <c r="O56" s="281"/>
      <c r="P56" s="281"/>
      <c r="Q56" s="281"/>
      <c r="R56" s="281"/>
      <c r="S56" s="281"/>
      <c r="T56" s="281"/>
      <c r="U56" s="281"/>
      <c r="V56" s="281"/>
      <c r="W56" s="281"/>
      <c r="X56" s="281"/>
      <c r="Y56" s="281"/>
      <c r="Z56" s="281"/>
      <c r="AA56" s="281"/>
      <c r="AB56" s="281"/>
      <c r="AC56" s="281"/>
      <c r="AD56" s="281"/>
      <c r="AE56" s="281"/>
      <c r="AF56" s="281"/>
      <c r="AG56" s="282">
        <f>'SO02 - Víceúčelové hřiště...'!J30</f>
        <v>0</v>
      </c>
      <c r="AH56" s="283"/>
      <c r="AI56" s="283"/>
      <c r="AJ56" s="283"/>
      <c r="AK56" s="283"/>
      <c r="AL56" s="283"/>
      <c r="AM56" s="283"/>
      <c r="AN56" s="282">
        <f t="shared" si="0"/>
        <v>0</v>
      </c>
      <c r="AO56" s="283"/>
      <c r="AP56" s="283"/>
      <c r="AQ56" s="77" t="s">
        <v>84</v>
      </c>
      <c r="AR56" s="74"/>
      <c r="AS56" s="78">
        <v>0</v>
      </c>
      <c r="AT56" s="79">
        <f t="shared" si="1"/>
        <v>0</v>
      </c>
      <c r="AU56" s="80">
        <f>'SO02 - Víceúčelové hřiště...'!P107</f>
        <v>0</v>
      </c>
      <c r="AV56" s="79">
        <f>'SO02 - Víceúčelové hřiště...'!J33</f>
        <v>0</v>
      </c>
      <c r="AW56" s="79">
        <f>'SO02 - Víceúčelové hřiště...'!J34</f>
        <v>0</v>
      </c>
      <c r="AX56" s="79">
        <f>'SO02 - Víceúčelové hřiště...'!J35</f>
        <v>0</v>
      </c>
      <c r="AY56" s="79">
        <f>'SO02 - Víceúčelové hřiště...'!J36</f>
        <v>0</v>
      </c>
      <c r="AZ56" s="79">
        <f>'SO02 - Víceúčelové hřiště...'!F33</f>
        <v>0</v>
      </c>
      <c r="BA56" s="79">
        <f>'SO02 - Víceúčelové hřiště...'!F34</f>
        <v>0</v>
      </c>
      <c r="BB56" s="79">
        <f>'SO02 - Víceúčelové hřiště...'!F35</f>
        <v>0</v>
      </c>
      <c r="BC56" s="79">
        <f>'SO02 - Víceúčelové hřiště...'!F36</f>
        <v>0</v>
      </c>
      <c r="BD56" s="81">
        <f>'SO02 - Víceúčelové hřiště...'!F37</f>
        <v>0</v>
      </c>
      <c r="BT56" s="82" t="s">
        <v>85</v>
      </c>
      <c r="BV56" s="82" t="s">
        <v>79</v>
      </c>
      <c r="BW56" s="82" t="s">
        <v>90</v>
      </c>
      <c r="BX56" s="82" t="s">
        <v>5</v>
      </c>
      <c r="CL56" s="82" t="s">
        <v>19</v>
      </c>
      <c r="CM56" s="82" t="s">
        <v>87</v>
      </c>
    </row>
    <row r="57" spans="1:91" s="6" customFormat="1" ht="16.5" customHeight="1">
      <c r="A57" s="73" t="s">
        <v>81</v>
      </c>
      <c r="B57" s="74"/>
      <c r="C57" s="75"/>
      <c r="D57" s="281" t="s">
        <v>91</v>
      </c>
      <c r="E57" s="281"/>
      <c r="F57" s="281"/>
      <c r="G57" s="281"/>
      <c r="H57" s="281"/>
      <c r="I57" s="76"/>
      <c r="J57" s="281" t="s">
        <v>92</v>
      </c>
      <c r="K57" s="281"/>
      <c r="L57" s="281"/>
      <c r="M57" s="281"/>
      <c r="N57" s="281"/>
      <c r="O57" s="281"/>
      <c r="P57" s="281"/>
      <c r="Q57" s="281"/>
      <c r="R57" s="281"/>
      <c r="S57" s="281"/>
      <c r="T57" s="281"/>
      <c r="U57" s="281"/>
      <c r="V57" s="281"/>
      <c r="W57" s="281"/>
      <c r="X57" s="281"/>
      <c r="Y57" s="281"/>
      <c r="Z57" s="281"/>
      <c r="AA57" s="281"/>
      <c r="AB57" s="281"/>
      <c r="AC57" s="281"/>
      <c r="AD57" s="281"/>
      <c r="AE57" s="281"/>
      <c r="AF57" s="281"/>
      <c r="AG57" s="282">
        <f>'SO03 - Tenisové kurty 36x36m'!J30</f>
        <v>0</v>
      </c>
      <c r="AH57" s="283"/>
      <c r="AI57" s="283"/>
      <c r="AJ57" s="283"/>
      <c r="AK57" s="283"/>
      <c r="AL57" s="283"/>
      <c r="AM57" s="283"/>
      <c r="AN57" s="282">
        <f t="shared" si="0"/>
        <v>0</v>
      </c>
      <c r="AO57" s="283"/>
      <c r="AP57" s="283"/>
      <c r="AQ57" s="77" t="s">
        <v>84</v>
      </c>
      <c r="AR57" s="74"/>
      <c r="AS57" s="78">
        <v>0</v>
      </c>
      <c r="AT57" s="79">
        <f t="shared" si="1"/>
        <v>0</v>
      </c>
      <c r="AU57" s="80">
        <f>'SO03 - Tenisové kurty 36x36m'!P106</f>
        <v>0</v>
      </c>
      <c r="AV57" s="79">
        <f>'SO03 - Tenisové kurty 36x36m'!J33</f>
        <v>0</v>
      </c>
      <c r="AW57" s="79">
        <f>'SO03 - Tenisové kurty 36x36m'!J34</f>
        <v>0</v>
      </c>
      <c r="AX57" s="79">
        <f>'SO03 - Tenisové kurty 36x36m'!J35</f>
        <v>0</v>
      </c>
      <c r="AY57" s="79">
        <f>'SO03 - Tenisové kurty 36x36m'!J36</f>
        <v>0</v>
      </c>
      <c r="AZ57" s="79">
        <f>'SO03 - Tenisové kurty 36x36m'!F33</f>
        <v>0</v>
      </c>
      <c r="BA57" s="79">
        <f>'SO03 - Tenisové kurty 36x36m'!F34</f>
        <v>0</v>
      </c>
      <c r="BB57" s="79">
        <f>'SO03 - Tenisové kurty 36x36m'!F35</f>
        <v>0</v>
      </c>
      <c r="BC57" s="79">
        <f>'SO03 - Tenisové kurty 36x36m'!F36</f>
        <v>0</v>
      </c>
      <c r="BD57" s="81">
        <f>'SO03 - Tenisové kurty 36x36m'!F37</f>
        <v>0</v>
      </c>
      <c r="BT57" s="82" t="s">
        <v>85</v>
      </c>
      <c r="BV57" s="82" t="s">
        <v>79</v>
      </c>
      <c r="BW57" s="82" t="s">
        <v>93</v>
      </c>
      <c r="BX57" s="82" t="s">
        <v>5</v>
      </c>
      <c r="CL57" s="82" t="s">
        <v>19</v>
      </c>
      <c r="CM57" s="82" t="s">
        <v>87</v>
      </c>
    </row>
    <row r="58" spans="1:91" s="6" customFormat="1" ht="16.5" customHeight="1">
      <c r="A58" s="73" t="s">
        <v>81</v>
      </c>
      <c r="B58" s="74"/>
      <c r="C58" s="75"/>
      <c r="D58" s="281" t="s">
        <v>94</v>
      </c>
      <c r="E58" s="281"/>
      <c r="F58" s="281"/>
      <c r="G58" s="281"/>
      <c r="H58" s="281"/>
      <c r="I58" s="76"/>
      <c r="J58" s="281" t="s">
        <v>95</v>
      </c>
      <c r="K58" s="281"/>
      <c r="L58" s="281"/>
      <c r="M58" s="281"/>
      <c r="N58" s="281"/>
      <c r="O58" s="281"/>
      <c r="P58" s="281"/>
      <c r="Q58" s="281"/>
      <c r="R58" s="281"/>
      <c r="S58" s="281"/>
      <c r="T58" s="281"/>
      <c r="U58" s="281"/>
      <c r="V58" s="281"/>
      <c r="W58" s="281"/>
      <c r="X58" s="281"/>
      <c r="Y58" s="281"/>
      <c r="Z58" s="281"/>
      <c r="AA58" s="281"/>
      <c r="AB58" s="281"/>
      <c r="AC58" s="281"/>
      <c r="AD58" s="281"/>
      <c r="AE58" s="281"/>
      <c r="AF58" s="281"/>
      <c r="AG58" s="282">
        <f>'SO04 - Parkoviště, areálo...'!J30</f>
        <v>0</v>
      </c>
      <c r="AH58" s="283"/>
      <c r="AI58" s="283"/>
      <c r="AJ58" s="283"/>
      <c r="AK58" s="283"/>
      <c r="AL58" s="283"/>
      <c r="AM58" s="283"/>
      <c r="AN58" s="282">
        <f t="shared" si="0"/>
        <v>0</v>
      </c>
      <c r="AO58" s="283"/>
      <c r="AP58" s="283"/>
      <c r="AQ58" s="77" t="s">
        <v>84</v>
      </c>
      <c r="AR58" s="74"/>
      <c r="AS58" s="78">
        <v>0</v>
      </c>
      <c r="AT58" s="79">
        <f t="shared" si="1"/>
        <v>0</v>
      </c>
      <c r="AU58" s="80">
        <f>'SO04 - Parkoviště, areálo...'!P100</f>
        <v>0</v>
      </c>
      <c r="AV58" s="79">
        <f>'SO04 - Parkoviště, areálo...'!J33</f>
        <v>0</v>
      </c>
      <c r="AW58" s="79">
        <f>'SO04 - Parkoviště, areálo...'!J34</f>
        <v>0</v>
      </c>
      <c r="AX58" s="79">
        <f>'SO04 - Parkoviště, areálo...'!J35</f>
        <v>0</v>
      </c>
      <c r="AY58" s="79">
        <f>'SO04 - Parkoviště, areálo...'!J36</f>
        <v>0</v>
      </c>
      <c r="AZ58" s="79">
        <f>'SO04 - Parkoviště, areálo...'!F33</f>
        <v>0</v>
      </c>
      <c r="BA58" s="79">
        <f>'SO04 - Parkoviště, areálo...'!F34</f>
        <v>0</v>
      </c>
      <c r="BB58" s="79">
        <f>'SO04 - Parkoviště, areálo...'!F35</f>
        <v>0</v>
      </c>
      <c r="BC58" s="79">
        <f>'SO04 - Parkoviště, areálo...'!F36</f>
        <v>0</v>
      </c>
      <c r="BD58" s="81">
        <f>'SO04 - Parkoviště, areálo...'!F37</f>
        <v>0</v>
      </c>
      <c r="BT58" s="82" t="s">
        <v>85</v>
      </c>
      <c r="BV58" s="82" t="s">
        <v>79</v>
      </c>
      <c r="BW58" s="82" t="s">
        <v>96</v>
      </c>
      <c r="BX58" s="82" t="s">
        <v>5</v>
      </c>
      <c r="CL58" s="82" t="s">
        <v>19</v>
      </c>
      <c r="CM58" s="82" t="s">
        <v>87</v>
      </c>
    </row>
    <row r="59" spans="1:91" s="6" customFormat="1" ht="16.5" customHeight="1">
      <c r="A59" s="73" t="s">
        <v>81</v>
      </c>
      <c r="B59" s="74"/>
      <c r="C59" s="75"/>
      <c r="D59" s="281" t="s">
        <v>97</v>
      </c>
      <c r="E59" s="281"/>
      <c r="F59" s="281"/>
      <c r="G59" s="281"/>
      <c r="H59" s="281"/>
      <c r="I59" s="76"/>
      <c r="J59" s="281" t="s">
        <v>98</v>
      </c>
      <c r="K59" s="281"/>
      <c r="L59" s="281"/>
      <c r="M59" s="281"/>
      <c r="N59" s="281"/>
      <c r="O59" s="281"/>
      <c r="P59" s="281"/>
      <c r="Q59" s="281"/>
      <c r="R59" s="281"/>
      <c r="S59" s="281"/>
      <c r="T59" s="281"/>
      <c r="U59" s="281"/>
      <c r="V59" s="281"/>
      <c r="W59" s="281"/>
      <c r="X59" s="281"/>
      <c r="Y59" s="281"/>
      <c r="Z59" s="281"/>
      <c r="AA59" s="281"/>
      <c r="AB59" s="281"/>
      <c r="AC59" s="281"/>
      <c r="AD59" s="281"/>
      <c r="AE59" s="281"/>
      <c r="AF59" s="281"/>
      <c r="AG59" s="282">
        <f>'SO05 - Osvětlení sportovišť'!J30</f>
        <v>0</v>
      </c>
      <c r="AH59" s="283"/>
      <c r="AI59" s="283"/>
      <c r="AJ59" s="283"/>
      <c r="AK59" s="283"/>
      <c r="AL59" s="283"/>
      <c r="AM59" s="283"/>
      <c r="AN59" s="282">
        <f t="shared" si="0"/>
        <v>0</v>
      </c>
      <c r="AO59" s="283"/>
      <c r="AP59" s="283"/>
      <c r="AQ59" s="77" t="s">
        <v>84</v>
      </c>
      <c r="AR59" s="74"/>
      <c r="AS59" s="83">
        <v>0</v>
      </c>
      <c r="AT59" s="84">
        <f t="shared" si="1"/>
        <v>0</v>
      </c>
      <c r="AU59" s="85">
        <f>'SO05 - Osvětlení sportovišť'!P81</f>
        <v>0</v>
      </c>
      <c r="AV59" s="84">
        <f>'SO05 - Osvětlení sportovišť'!J33</f>
        <v>0</v>
      </c>
      <c r="AW59" s="84">
        <f>'SO05 - Osvětlení sportovišť'!J34</f>
        <v>0</v>
      </c>
      <c r="AX59" s="84">
        <f>'SO05 - Osvětlení sportovišť'!J35</f>
        <v>0</v>
      </c>
      <c r="AY59" s="84">
        <f>'SO05 - Osvětlení sportovišť'!J36</f>
        <v>0</v>
      </c>
      <c r="AZ59" s="84">
        <f>'SO05 - Osvětlení sportovišť'!F33</f>
        <v>0</v>
      </c>
      <c r="BA59" s="84">
        <f>'SO05 - Osvětlení sportovišť'!F34</f>
        <v>0</v>
      </c>
      <c r="BB59" s="84">
        <f>'SO05 - Osvětlení sportovišť'!F35</f>
        <v>0</v>
      </c>
      <c r="BC59" s="84">
        <f>'SO05 - Osvětlení sportovišť'!F36</f>
        <v>0</v>
      </c>
      <c r="BD59" s="86">
        <f>'SO05 - Osvětlení sportovišť'!F37</f>
        <v>0</v>
      </c>
      <c r="BT59" s="82" t="s">
        <v>85</v>
      </c>
      <c r="BV59" s="82" t="s">
        <v>79</v>
      </c>
      <c r="BW59" s="82" t="s">
        <v>99</v>
      </c>
      <c r="BX59" s="82" t="s">
        <v>5</v>
      </c>
      <c r="CL59" s="82" t="s">
        <v>19</v>
      </c>
      <c r="CM59" s="82" t="s">
        <v>87</v>
      </c>
    </row>
    <row r="60" spans="1:91" s="1" customFormat="1" ht="30" customHeight="1">
      <c r="B60" s="34"/>
      <c r="AR60" s="34"/>
    </row>
    <row r="61" spans="1:91" s="1" customFormat="1" ht="6.95" customHeight="1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34"/>
    </row>
  </sheetData>
  <sheetProtection algorithmName="SHA-512" hashValue="sjoFaMCfO0BWbEr97mns7oDeYRWFvdCNIVMjqPBERE7JnMDDtllGW/jGWid2h3/GpIRmhG2SW96u4lWAd4pxhQ==" saltValue="B1hGo3dFbfzsqTq7VW55QXThmKSoZD1xi9/oSV/qM9mhARttiA9jKk0LkihPIGCfqw4xNdbI/WT5t4MdU3wThw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01 - Hřiště na malou ko...'!C2" display="/" xr:uid="{00000000-0004-0000-0000-000000000000}"/>
    <hyperlink ref="A56" location="'SO02 - Víceúčelové hřiště...'!C2" display="/" xr:uid="{00000000-0004-0000-0000-000001000000}"/>
    <hyperlink ref="A57" location="'SO03 - Tenisové kurty 36x36m'!C2" display="/" xr:uid="{00000000-0004-0000-0000-000002000000}"/>
    <hyperlink ref="A58" location="'SO04 - Parkoviště, areálo...'!C2" display="/" xr:uid="{00000000-0004-0000-0000-000003000000}"/>
    <hyperlink ref="A59" location="'SO05 - Osvětlení sportovišť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89" customWidth="1"/>
    <col min="2" max="2" width="1.6640625" style="189" customWidth="1"/>
    <col min="3" max="4" width="5" style="189" customWidth="1"/>
    <col min="5" max="5" width="11.6640625" style="189" customWidth="1"/>
    <col min="6" max="6" width="9.1640625" style="189" customWidth="1"/>
    <col min="7" max="7" width="5" style="189" customWidth="1"/>
    <col min="8" max="8" width="77.83203125" style="189" customWidth="1"/>
    <col min="9" max="10" width="20" style="189" customWidth="1"/>
    <col min="11" max="11" width="1.6640625" style="189" customWidth="1"/>
  </cols>
  <sheetData>
    <row r="1" spans="2:11" customFormat="1" ht="37.5" customHeight="1"/>
    <row r="2" spans="2:11" customFormat="1" ht="7.5" customHeight="1">
      <c r="B2" s="190"/>
      <c r="C2" s="191"/>
      <c r="D2" s="191"/>
      <c r="E2" s="191"/>
      <c r="F2" s="191"/>
      <c r="G2" s="191"/>
      <c r="H2" s="191"/>
      <c r="I2" s="191"/>
      <c r="J2" s="191"/>
      <c r="K2" s="192"/>
    </row>
    <row r="3" spans="2:11" s="16" customFormat="1" ht="45" customHeight="1">
      <c r="B3" s="193"/>
      <c r="C3" s="310" t="s">
        <v>939</v>
      </c>
      <c r="D3" s="310"/>
      <c r="E3" s="310"/>
      <c r="F3" s="310"/>
      <c r="G3" s="310"/>
      <c r="H3" s="310"/>
      <c r="I3" s="310"/>
      <c r="J3" s="310"/>
      <c r="K3" s="194"/>
    </row>
    <row r="4" spans="2:11" customFormat="1" ht="25.5" customHeight="1">
      <c r="B4" s="195"/>
      <c r="C4" s="315" t="s">
        <v>940</v>
      </c>
      <c r="D4" s="315"/>
      <c r="E4" s="315"/>
      <c r="F4" s="315"/>
      <c r="G4" s="315"/>
      <c r="H4" s="315"/>
      <c r="I4" s="315"/>
      <c r="J4" s="315"/>
      <c r="K4" s="196"/>
    </row>
    <row r="5" spans="2:11" customFormat="1" ht="5.25" customHeight="1">
      <c r="B5" s="195"/>
      <c r="C5" s="197"/>
      <c r="D5" s="197"/>
      <c r="E5" s="197"/>
      <c r="F5" s="197"/>
      <c r="G5" s="197"/>
      <c r="H5" s="197"/>
      <c r="I5" s="197"/>
      <c r="J5" s="197"/>
      <c r="K5" s="196"/>
    </row>
    <row r="6" spans="2:11" customFormat="1" ht="15" customHeight="1">
      <c r="B6" s="195"/>
      <c r="C6" s="314" t="s">
        <v>941</v>
      </c>
      <c r="D6" s="314"/>
      <c r="E6" s="314"/>
      <c r="F6" s="314"/>
      <c r="G6" s="314"/>
      <c r="H6" s="314"/>
      <c r="I6" s="314"/>
      <c r="J6" s="314"/>
      <c r="K6" s="196"/>
    </row>
    <row r="7" spans="2:11" customFormat="1" ht="15" customHeight="1">
      <c r="B7" s="199"/>
      <c r="C7" s="314" t="s">
        <v>942</v>
      </c>
      <c r="D7" s="314"/>
      <c r="E7" s="314"/>
      <c r="F7" s="314"/>
      <c r="G7" s="314"/>
      <c r="H7" s="314"/>
      <c r="I7" s="314"/>
      <c r="J7" s="314"/>
      <c r="K7" s="196"/>
    </row>
    <row r="8" spans="2:11" customFormat="1" ht="12.75" customHeight="1">
      <c r="B8" s="199"/>
      <c r="C8" s="198"/>
      <c r="D8" s="198"/>
      <c r="E8" s="198"/>
      <c r="F8" s="198"/>
      <c r="G8" s="198"/>
      <c r="H8" s="198"/>
      <c r="I8" s="198"/>
      <c r="J8" s="198"/>
      <c r="K8" s="196"/>
    </row>
    <row r="9" spans="2:11" customFormat="1" ht="15" customHeight="1">
      <c r="B9" s="199"/>
      <c r="C9" s="314" t="s">
        <v>943</v>
      </c>
      <c r="D9" s="314"/>
      <c r="E9" s="314"/>
      <c r="F9" s="314"/>
      <c r="G9" s="314"/>
      <c r="H9" s="314"/>
      <c r="I9" s="314"/>
      <c r="J9" s="314"/>
      <c r="K9" s="196"/>
    </row>
    <row r="10" spans="2:11" customFormat="1" ht="15" customHeight="1">
      <c r="B10" s="199"/>
      <c r="C10" s="198"/>
      <c r="D10" s="314" t="s">
        <v>944</v>
      </c>
      <c r="E10" s="314"/>
      <c r="F10" s="314"/>
      <c r="G10" s="314"/>
      <c r="H10" s="314"/>
      <c r="I10" s="314"/>
      <c r="J10" s="314"/>
      <c r="K10" s="196"/>
    </row>
    <row r="11" spans="2:11" customFormat="1" ht="15" customHeight="1">
      <c r="B11" s="199"/>
      <c r="C11" s="200"/>
      <c r="D11" s="314" t="s">
        <v>945</v>
      </c>
      <c r="E11" s="314"/>
      <c r="F11" s="314"/>
      <c r="G11" s="314"/>
      <c r="H11" s="314"/>
      <c r="I11" s="314"/>
      <c r="J11" s="314"/>
      <c r="K11" s="196"/>
    </row>
    <row r="12" spans="2:11" customFormat="1" ht="15" customHeight="1">
      <c r="B12" s="199"/>
      <c r="C12" s="200"/>
      <c r="D12" s="198"/>
      <c r="E12" s="198"/>
      <c r="F12" s="198"/>
      <c r="G12" s="198"/>
      <c r="H12" s="198"/>
      <c r="I12" s="198"/>
      <c r="J12" s="198"/>
      <c r="K12" s="196"/>
    </row>
    <row r="13" spans="2:11" customFormat="1" ht="15" customHeight="1">
      <c r="B13" s="199"/>
      <c r="C13" s="200"/>
      <c r="D13" s="201" t="s">
        <v>946</v>
      </c>
      <c r="E13" s="198"/>
      <c r="F13" s="198"/>
      <c r="G13" s="198"/>
      <c r="H13" s="198"/>
      <c r="I13" s="198"/>
      <c r="J13" s="198"/>
      <c r="K13" s="196"/>
    </row>
    <row r="14" spans="2:11" customFormat="1" ht="12.75" customHeight="1">
      <c r="B14" s="199"/>
      <c r="C14" s="200"/>
      <c r="D14" s="200"/>
      <c r="E14" s="200"/>
      <c r="F14" s="200"/>
      <c r="G14" s="200"/>
      <c r="H14" s="200"/>
      <c r="I14" s="200"/>
      <c r="J14" s="200"/>
      <c r="K14" s="196"/>
    </row>
    <row r="15" spans="2:11" customFormat="1" ht="15" customHeight="1">
      <c r="B15" s="199"/>
      <c r="C15" s="200"/>
      <c r="D15" s="314" t="s">
        <v>947</v>
      </c>
      <c r="E15" s="314"/>
      <c r="F15" s="314"/>
      <c r="G15" s="314"/>
      <c r="H15" s="314"/>
      <c r="I15" s="314"/>
      <c r="J15" s="314"/>
      <c r="K15" s="196"/>
    </row>
    <row r="16" spans="2:11" customFormat="1" ht="15" customHeight="1">
      <c r="B16" s="199"/>
      <c r="C16" s="200"/>
      <c r="D16" s="314" t="s">
        <v>948</v>
      </c>
      <c r="E16" s="314"/>
      <c r="F16" s="314"/>
      <c r="G16" s="314"/>
      <c r="H16" s="314"/>
      <c r="I16" s="314"/>
      <c r="J16" s="314"/>
      <c r="K16" s="196"/>
    </row>
    <row r="17" spans="2:11" customFormat="1" ht="15" customHeight="1">
      <c r="B17" s="199"/>
      <c r="C17" s="200"/>
      <c r="D17" s="314" t="s">
        <v>949</v>
      </c>
      <c r="E17" s="314"/>
      <c r="F17" s="314"/>
      <c r="G17" s="314"/>
      <c r="H17" s="314"/>
      <c r="I17" s="314"/>
      <c r="J17" s="314"/>
      <c r="K17" s="196"/>
    </row>
    <row r="18" spans="2:11" customFormat="1" ht="15" customHeight="1">
      <c r="B18" s="199"/>
      <c r="C18" s="200"/>
      <c r="D18" s="200"/>
      <c r="E18" s="202" t="s">
        <v>84</v>
      </c>
      <c r="F18" s="314" t="s">
        <v>950</v>
      </c>
      <c r="G18" s="314"/>
      <c r="H18" s="314"/>
      <c r="I18" s="314"/>
      <c r="J18" s="314"/>
      <c r="K18" s="196"/>
    </row>
    <row r="19" spans="2:11" customFormat="1" ht="15" customHeight="1">
      <c r="B19" s="199"/>
      <c r="C19" s="200"/>
      <c r="D19" s="200"/>
      <c r="E19" s="202" t="s">
        <v>951</v>
      </c>
      <c r="F19" s="314" t="s">
        <v>952</v>
      </c>
      <c r="G19" s="314"/>
      <c r="H19" s="314"/>
      <c r="I19" s="314"/>
      <c r="J19" s="314"/>
      <c r="K19" s="196"/>
    </row>
    <row r="20" spans="2:11" customFormat="1" ht="15" customHeight="1">
      <c r="B20" s="199"/>
      <c r="C20" s="200"/>
      <c r="D20" s="200"/>
      <c r="E20" s="202" t="s">
        <v>953</v>
      </c>
      <c r="F20" s="314" t="s">
        <v>954</v>
      </c>
      <c r="G20" s="314"/>
      <c r="H20" s="314"/>
      <c r="I20" s="314"/>
      <c r="J20" s="314"/>
      <c r="K20" s="196"/>
    </row>
    <row r="21" spans="2:11" customFormat="1" ht="15" customHeight="1">
      <c r="B21" s="199"/>
      <c r="C21" s="200"/>
      <c r="D21" s="200"/>
      <c r="E21" s="202" t="s">
        <v>955</v>
      </c>
      <c r="F21" s="314" t="s">
        <v>956</v>
      </c>
      <c r="G21" s="314"/>
      <c r="H21" s="314"/>
      <c r="I21" s="314"/>
      <c r="J21" s="314"/>
      <c r="K21" s="196"/>
    </row>
    <row r="22" spans="2:11" customFormat="1" ht="15" customHeight="1">
      <c r="B22" s="199"/>
      <c r="C22" s="200"/>
      <c r="D22" s="200"/>
      <c r="E22" s="202" t="s">
        <v>957</v>
      </c>
      <c r="F22" s="314" t="s">
        <v>958</v>
      </c>
      <c r="G22" s="314"/>
      <c r="H22" s="314"/>
      <c r="I22" s="314"/>
      <c r="J22" s="314"/>
      <c r="K22" s="196"/>
    </row>
    <row r="23" spans="2:11" customFormat="1" ht="15" customHeight="1">
      <c r="B23" s="199"/>
      <c r="C23" s="200"/>
      <c r="D23" s="200"/>
      <c r="E23" s="202" t="s">
        <v>959</v>
      </c>
      <c r="F23" s="314" t="s">
        <v>960</v>
      </c>
      <c r="G23" s="314"/>
      <c r="H23" s="314"/>
      <c r="I23" s="314"/>
      <c r="J23" s="314"/>
      <c r="K23" s="196"/>
    </row>
    <row r="24" spans="2:11" customFormat="1" ht="12.75" customHeight="1">
      <c r="B24" s="199"/>
      <c r="C24" s="200"/>
      <c r="D24" s="200"/>
      <c r="E24" s="200"/>
      <c r="F24" s="200"/>
      <c r="G24" s="200"/>
      <c r="H24" s="200"/>
      <c r="I24" s="200"/>
      <c r="J24" s="200"/>
      <c r="K24" s="196"/>
    </row>
    <row r="25" spans="2:11" customFormat="1" ht="15" customHeight="1">
      <c r="B25" s="199"/>
      <c r="C25" s="314" t="s">
        <v>961</v>
      </c>
      <c r="D25" s="314"/>
      <c r="E25" s="314"/>
      <c r="F25" s="314"/>
      <c r="G25" s="314"/>
      <c r="H25" s="314"/>
      <c r="I25" s="314"/>
      <c r="J25" s="314"/>
      <c r="K25" s="196"/>
    </row>
    <row r="26" spans="2:11" customFormat="1" ht="15" customHeight="1">
      <c r="B26" s="199"/>
      <c r="C26" s="314" t="s">
        <v>962</v>
      </c>
      <c r="D26" s="314"/>
      <c r="E26" s="314"/>
      <c r="F26" s="314"/>
      <c r="G26" s="314"/>
      <c r="H26" s="314"/>
      <c r="I26" s="314"/>
      <c r="J26" s="314"/>
      <c r="K26" s="196"/>
    </row>
    <row r="27" spans="2:11" customFormat="1" ht="15" customHeight="1">
      <c r="B27" s="199"/>
      <c r="C27" s="198"/>
      <c r="D27" s="314" t="s">
        <v>963</v>
      </c>
      <c r="E27" s="314"/>
      <c r="F27" s="314"/>
      <c r="G27" s="314"/>
      <c r="H27" s="314"/>
      <c r="I27" s="314"/>
      <c r="J27" s="314"/>
      <c r="K27" s="196"/>
    </row>
    <row r="28" spans="2:11" customFormat="1" ht="15" customHeight="1">
      <c r="B28" s="199"/>
      <c r="C28" s="200"/>
      <c r="D28" s="314" t="s">
        <v>964</v>
      </c>
      <c r="E28" s="314"/>
      <c r="F28" s="314"/>
      <c r="G28" s="314"/>
      <c r="H28" s="314"/>
      <c r="I28" s="314"/>
      <c r="J28" s="314"/>
      <c r="K28" s="196"/>
    </row>
    <row r="29" spans="2:11" customFormat="1" ht="12.75" customHeight="1">
      <c r="B29" s="199"/>
      <c r="C29" s="200"/>
      <c r="D29" s="200"/>
      <c r="E29" s="200"/>
      <c r="F29" s="200"/>
      <c r="G29" s="200"/>
      <c r="H29" s="200"/>
      <c r="I29" s="200"/>
      <c r="J29" s="200"/>
      <c r="K29" s="196"/>
    </row>
    <row r="30" spans="2:11" customFormat="1" ht="15" customHeight="1">
      <c r="B30" s="199"/>
      <c r="C30" s="200"/>
      <c r="D30" s="314" t="s">
        <v>965</v>
      </c>
      <c r="E30" s="314"/>
      <c r="F30" s="314"/>
      <c r="G30" s="314"/>
      <c r="H30" s="314"/>
      <c r="I30" s="314"/>
      <c r="J30" s="314"/>
      <c r="K30" s="196"/>
    </row>
    <row r="31" spans="2:11" customFormat="1" ht="15" customHeight="1">
      <c r="B31" s="199"/>
      <c r="C31" s="200"/>
      <c r="D31" s="314" t="s">
        <v>966</v>
      </c>
      <c r="E31" s="314"/>
      <c r="F31" s="314"/>
      <c r="G31" s="314"/>
      <c r="H31" s="314"/>
      <c r="I31" s="314"/>
      <c r="J31" s="314"/>
      <c r="K31" s="196"/>
    </row>
    <row r="32" spans="2:11" customFormat="1" ht="12.75" customHeight="1">
      <c r="B32" s="199"/>
      <c r="C32" s="200"/>
      <c r="D32" s="200"/>
      <c r="E32" s="200"/>
      <c r="F32" s="200"/>
      <c r="G32" s="200"/>
      <c r="H32" s="200"/>
      <c r="I32" s="200"/>
      <c r="J32" s="200"/>
      <c r="K32" s="196"/>
    </row>
    <row r="33" spans="2:11" customFormat="1" ht="15" customHeight="1">
      <c r="B33" s="199"/>
      <c r="C33" s="200"/>
      <c r="D33" s="314" t="s">
        <v>967</v>
      </c>
      <c r="E33" s="314"/>
      <c r="F33" s="314"/>
      <c r="G33" s="314"/>
      <c r="H33" s="314"/>
      <c r="I33" s="314"/>
      <c r="J33" s="314"/>
      <c r="K33" s="196"/>
    </row>
    <row r="34" spans="2:11" customFormat="1" ht="15" customHeight="1">
      <c r="B34" s="199"/>
      <c r="C34" s="200"/>
      <c r="D34" s="314" t="s">
        <v>968</v>
      </c>
      <c r="E34" s="314"/>
      <c r="F34" s="314"/>
      <c r="G34" s="314"/>
      <c r="H34" s="314"/>
      <c r="I34" s="314"/>
      <c r="J34" s="314"/>
      <c r="K34" s="196"/>
    </row>
    <row r="35" spans="2:11" customFormat="1" ht="15" customHeight="1">
      <c r="B35" s="199"/>
      <c r="C35" s="200"/>
      <c r="D35" s="314" t="s">
        <v>969</v>
      </c>
      <c r="E35" s="314"/>
      <c r="F35" s="314"/>
      <c r="G35" s="314"/>
      <c r="H35" s="314"/>
      <c r="I35" s="314"/>
      <c r="J35" s="314"/>
      <c r="K35" s="196"/>
    </row>
    <row r="36" spans="2:11" customFormat="1" ht="15" customHeight="1">
      <c r="B36" s="199"/>
      <c r="C36" s="200"/>
      <c r="D36" s="198"/>
      <c r="E36" s="201" t="s">
        <v>138</v>
      </c>
      <c r="F36" s="198"/>
      <c r="G36" s="314" t="s">
        <v>970</v>
      </c>
      <c r="H36" s="314"/>
      <c r="I36" s="314"/>
      <c r="J36" s="314"/>
      <c r="K36" s="196"/>
    </row>
    <row r="37" spans="2:11" customFormat="1" ht="30.75" customHeight="1">
      <c r="B37" s="199"/>
      <c r="C37" s="200"/>
      <c r="D37" s="198"/>
      <c r="E37" s="201" t="s">
        <v>971</v>
      </c>
      <c r="F37" s="198"/>
      <c r="G37" s="314" t="s">
        <v>972</v>
      </c>
      <c r="H37" s="314"/>
      <c r="I37" s="314"/>
      <c r="J37" s="314"/>
      <c r="K37" s="196"/>
    </row>
    <row r="38" spans="2:11" customFormat="1" ht="15" customHeight="1">
      <c r="B38" s="199"/>
      <c r="C38" s="200"/>
      <c r="D38" s="198"/>
      <c r="E38" s="201" t="s">
        <v>58</v>
      </c>
      <c r="F38" s="198"/>
      <c r="G38" s="314" t="s">
        <v>973</v>
      </c>
      <c r="H38" s="314"/>
      <c r="I38" s="314"/>
      <c r="J38" s="314"/>
      <c r="K38" s="196"/>
    </row>
    <row r="39" spans="2:11" customFormat="1" ht="15" customHeight="1">
      <c r="B39" s="199"/>
      <c r="C39" s="200"/>
      <c r="D39" s="198"/>
      <c r="E39" s="201" t="s">
        <v>59</v>
      </c>
      <c r="F39" s="198"/>
      <c r="G39" s="314" t="s">
        <v>974</v>
      </c>
      <c r="H39" s="314"/>
      <c r="I39" s="314"/>
      <c r="J39" s="314"/>
      <c r="K39" s="196"/>
    </row>
    <row r="40" spans="2:11" customFormat="1" ht="15" customHeight="1">
      <c r="B40" s="199"/>
      <c r="C40" s="200"/>
      <c r="D40" s="198"/>
      <c r="E40" s="201" t="s">
        <v>139</v>
      </c>
      <c r="F40" s="198"/>
      <c r="G40" s="314" t="s">
        <v>975</v>
      </c>
      <c r="H40" s="314"/>
      <c r="I40" s="314"/>
      <c r="J40" s="314"/>
      <c r="K40" s="196"/>
    </row>
    <row r="41" spans="2:11" customFormat="1" ht="15" customHeight="1">
      <c r="B41" s="199"/>
      <c r="C41" s="200"/>
      <c r="D41" s="198"/>
      <c r="E41" s="201" t="s">
        <v>140</v>
      </c>
      <c r="F41" s="198"/>
      <c r="G41" s="314" t="s">
        <v>976</v>
      </c>
      <c r="H41" s="314"/>
      <c r="I41" s="314"/>
      <c r="J41" s="314"/>
      <c r="K41" s="196"/>
    </row>
    <row r="42" spans="2:11" customFormat="1" ht="15" customHeight="1">
      <c r="B42" s="199"/>
      <c r="C42" s="200"/>
      <c r="D42" s="198"/>
      <c r="E42" s="201" t="s">
        <v>977</v>
      </c>
      <c r="F42" s="198"/>
      <c r="G42" s="314" t="s">
        <v>978</v>
      </c>
      <c r="H42" s="314"/>
      <c r="I42" s="314"/>
      <c r="J42" s="314"/>
      <c r="K42" s="196"/>
    </row>
    <row r="43" spans="2:11" customFormat="1" ht="15" customHeight="1">
      <c r="B43" s="199"/>
      <c r="C43" s="200"/>
      <c r="D43" s="198"/>
      <c r="E43" s="201"/>
      <c r="F43" s="198"/>
      <c r="G43" s="314" t="s">
        <v>979</v>
      </c>
      <c r="H43" s="314"/>
      <c r="I43" s="314"/>
      <c r="J43" s="314"/>
      <c r="K43" s="196"/>
    </row>
    <row r="44" spans="2:11" customFormat="1" ht="15" customHeight="1">
      <c r="B44" s="199"/>
      <c r="C44" s="200"/>
      <c r="D44" s="198"/>
      <c r="E44" s="201" t="s">
        <v>980</v>
      </c>
      <c r="F44" s="198"/>
      <c r="G44" s="314" t="s">
        <v>981</v>
      </c>
      <c r="H44" s="314"/>
      <c r="I44" s="314"/>
      <c r="J44" s="314"/>
      <c r="K44" s="196"/>
    </row>
    <row r="45" spans="2:11" customFormat="1" ht="15" customHeight="1">
      <c r="B45" s="199"/>
      <c r="C45" s="200"/>
      <c r="D45" s="198"/>
      <c r="E45" s="201" t="s">
        <v>142</v>
      </c>
      <c r="F45" s="198"/>
      <c r="G45" s="314" t="s">
        <v>982</v>
      </c>
      <c r="H45" s="314"/>
      <c r="I45" s="314"/>
      <c r="J45" s="314"/>
      <c r="K45" s="196"/>
    </row>
    <row r="46" spans="2:11" customFormat="1" ht="12.75" customHeight="1">
      <c r="B46" s="199"/>
      <c r="C46" s="200"/>
      <c r="D46" s="198"/>
      <c r="E46" s="198"/>
      <c r="F46" s="198"/>
      <c r="G46" s="198"/>
      <c r="H46" s="198"/>
      <c r="I46" s="198"/>
      <c r="J46" s="198"/>
      <c r="K46" s="196"/>
    </row>
    <row r="47" spans="2:11" customFormat="1" ht="15" customHeight="1">
      <c r="B47" s="199"/>
      <c r="C47" s="200"/>
      <c r="D47" s="314" t="s">
        <v>983</v>
      </c>
      <c r="E47" s="314"/>
      <c r="F47" s="314"/>
      <c r="G47" s="314"/>
      <c r="H47" s="314"/>
      <c r="I47" s="314"/>
      <c r="J47" s="314"/>
      <c r="K47" s="196"/>
    </row>
    <row r="48" spans="2:11" customFormat="1" ht="15" customHeight="1">
      <c r="B48" s="199"/>
      <c r="C48" s="200"/>
      <c r="D48" s="200"/>
      <c r="E48" s="314" t="s">
        <v>984</v>
      </c>
      <c r="F48" s="314"/>
      <c r="G48" s="314"/>
      <c r="H48" s="314"/>
      <c r="I48" s="314"/>
      <c r="J48" s="314"/>
      <c r="K48" s="196"/>
    </row>
    <row r="49" spans="2:11" customFormat="1" ht="15" customHeight="1">
      <c r="B49" s="199"/>
      <c r="C49" s="200"/>
      <c r="D49" s="200"/>
      <c r="E49" s="314" t="s">
        <v>985</v>
      </c>
      <c r="F49" s="314"/>
      <c r="G49" s="314"/>
      <c r="H49" s="314"/>
      <c r="I49" s="314"/>
      <c r="J49" s="314"/>
      <c r="K49" s="196"/>
    </row>
    <row r="50" spans="2:11" customFormat="1" ht="15" customHeight="1">
      <c r="B50" s="199"/>
      <c r="C50" s="200"/>
      <c r="D50" s="200"/>
      <c r="E50" s="314" t="s">
        <v>986</v>
      </c>
      <c r="F50" s="314"/>
      <c r="G50" s="314"/>
      <c r="H50" s="314"/>
      <c r="I50" s="314"/>
      <c r="J50" s="314"/>
      <c r="K50" s="196"/>
    </row>
    <row r="51" spans="2:11" customFormat="1" ht="15" customHeight="1">
      <c r="B51" s="199"/>
      <c r="C51" s="200"/>
      <c r="D51" s="314" t="s">
        <v>987</v>
      </c>
      <c r="E51" s="314"/>
      <c r="F51" s="314"/>
      <c r="G51" s="314"/>
      <c r="H51" s="314"/>
      <c r="I51" s="314"/>
      <c r="J51" s="314"/>
      <c r="K51" s="196"/>
    </row>
    <row r="52" spans="2:11" customFormat="1" ht="25.5" customHeight="1">
      <c r="B52" s="195"/>
      <c r="C52" s="315" t="s">
        <v>988</v>
      </c>
      <c r="D52" s="315"/>
      <c r="E52" s="315"/>
      <c r="F52" s="315"/>
      <c r="G52" s="315"/>
      <c r="H52" s="315"/>
      <c r="I52" s="315"/>
      <c r="J52" s="315"/>
      <c r="K52" s="196"/>
    </row>
    <row r="53" spans="2:11" customFormat="1" ht="5.25" customHeight="1">
      <c r="B53" s="195"/>
      <c r="C53" s="197"/>
      <c r="D53" s="197"/>
      <c r="E53" s="197"/>
      <c r="F53" s="197"/>
      <c r="G53" s="197"/>
      <c r="H53" s="197"/>
      <c r="I53" s="197"/>
      <c r="J53" s="197"/>
      <c r="K53" s="196"/>
    </row>
    <row r="54" spans="2:11" customFormat="1" ht="15" customHeight="1">
      <c r="B54" s="195"/>
      <c r="C54" s="314" t="s">
        <v>989</v>
      </c>
      <c r="D54" s="314"/>
      <c r="E54" s="314"/>
      <c r="F54" s="314"/>
      <c r="G54" s="314"/>
      <c r="H54" s="314"/>
      <c r="I54" s="314"/>
      <c r="J54" s="314"/>
      <c r="K54" s="196"/>
    </row>
    <row r="55" spans="2:11" customFormat="1" ht="15" customHeight="1">
      <c r="B55" s="195"/>
      <c r="C55" s="314" t="s">
        <v>990</v>
      </c>
      <c r="D55" s="314"/>
      <c r="E55" s="314"/>
      <c r="F55" s="314"/>
      <c r="G55" s="314"/>
      <c r="H55" s="314"/>
      <c r="I55" s="314"/>
      <c r="J55" s="314"/>
      <c r="K55" s="196"/>
    </row>
    <row r="56" spans="2:11" customFormat="1" ht="12.75" customHeight="1">
      <c r="B56" s="195"/>
      <c r="C56" s="198"/>
      <c r="D56" s="198"/>
      <c r="E56" s="198"/>
      <c r="F56" s="198"/>
      <c r="G56" s="198"/>
      <c r="H56" s="198"/>
      <c r="I56" s="198"/>
      <c r="J56" s="198"/>
      <c r="K56" s="196"/>
    </row>
    <row r="57" spans="2:11" customFormat="1" ht="15" customHeight="1">
      <c r="B57" s="195"/>
      <c r="C57" s="314" t="s">
        <v>991</v>
      </c>
      <c r="D57" s="314"/>
      <c r="E57" s="314"/>
      <c r="F57" s="314"/>
      <c r="G57" s="314"/>
      <c r="H57" s="314"/>
      <c r="I57" s="314"/>
      <c r="J57" s="314"/>
      <c r="K57" s="196"/>
    </row>
    <row r="58" spans="2:11" customFormat="1" ht="15" customHeight="1">
      <c r="B58" s="195"/>
      <c r="C58" s="200"/>
      <c r="D58" s="314" t="s">
        <v>992</v>
      </c>
      <c r="E58" s="314"/>
      <c r="F58" s="314"/>
      <c r="G58" s="314"/>
      <c r="H58" s="314"/>
      <c r="I58" s="314"/>
      <c r="J58" s="314"/>
      <c r="K58" s="196"/>
    </row>
    <row r="59" spans="2:11" customFormat="1" ht="15" customHeight="1">
      <c r="B59" s="195"/>
      <c r="C59" s="200"/>
      <c r="D59" s="314" t="s">
        <v>993</v>
      </c>
      <c r="E59" s="314"/>
      <c r="F59" s="314"/>
      <c r="G59" s="314"/>
      <c r="H59" s="314"/>
      <c r="I59" s="314"/>
      <c r="J59" s="314"/>
      <c r="K59" s="196"/>
    </row>
    <row r="60" spans="2:11" customFormat="1" ht="15" customHeight="1">
      <c r="B60" s="195"/>
      <c r="C60" s="200"/>
      <c r="D60" s="314" t="s">
        <v>994</v>
      </c>
      <c r="E60" s="314"/>
      <c r="F60" s="314"/>
      <c r="G60" s="314"/>
      <c r="H60" s="314"/>
      <c r="I60" s="314"/>
      <c r="J60" s="314"/>
      <c r="K60" s="196"/>
    </row>
    <row r="61" spans="2:11" customFormat="1" ht="15" customHeight="1">
      <c r="B61" s="195"/>
      <c r="C61" s="200"/>
      <c r="D61" s="314" t="s">
        <v>995</v>
      </c>
      <c r="E61" s="314"/>
      <c r="F61" s="314"/>
      <c r="G61" s="314"/>
      <c r="H61" s="314"/>
      <c r="I61" s="314"/>
      <c r="J61" s="314"/>
      <c r="K61" s="196"/>
    </row>
    <row r="62" spans="2:11" customFormat="1" ht="15" customHeight="1">
      <c r="B62" s="195"/>
      <c r="C62" s="200"/>
      <c r="D62" s="316" t="s">
        <v>996</v>
      </c>
      <c r="E62" s="316"/>
      <c r="F62" s="316"/>
      <c r="G62" s="316"/>
      <c r="H62" s="316"/>
      <c r="I62" s="316"/>
      <c r="J62" s="316"/>
      <c r="K62" s="196"/>
    </row>
    <row r="63" spans="2:11" customFormat="1" ht="15" customHeight="1">
      <c r="B63" s="195"/>
      <c r="C63" s="200"/>
      <c r="D63" s="314" t="s">
        <v>997</v>
      </c>
      <c r="E63" s="314"/>
      <c r="F63" s="314"/>
      <c r="G63" s="314"/>
      <c r="H63" s="314"/>
      <c r="I63" s="314"/>
      <c r="J63" s="314"/>
      <c r="K63" s="196"/>
    </row>
    <row r="64" spans="2:11" customFormat="1" ht="12.75" customHeight="1">
      <c r="B64" s="195"/>
      <c r="C64" s="200"/>
      <c r="D64" s="200"/>
      <c r="E64" s="203"/>
      <c r="F64" s="200"/>
      <c r="G64" s="200"/>
      <c r="H64" s="200"/>
      <c r="I64" s="200"/>
      <c r="J64" s="200"/>
      <c r="K64" s="196"/>
    </row>
    <row r="65" spans="2:11" customFormat="1" ht="15" customHeight="1">
      <c r="B65" s="195"/>
      <c r="C65" s="200"/>
      <c r="D65" s="314" t="s">
        <v>998</v>
      </c>
      <c r="E65" s="314"/>
      <c r="F65" s="314"/>
      <c r="G65" s="314"/>
      <c r="H65" s="314"/>
      <c r="I65" s="314"/>
      <c r="J65" s="314"/>
      <c r="K65" s="196"/>
    </row>
    <row r="66" spans="2:11" customFormat="1" ht="15" customHeight="1">
      <c r="B66" s="195"/>
      <c r="C66" s="200"/>
      <c r="D66" s="316" t="s">
        <v>999</v>
      </c>
      <c r="E66" s="316"/>
      <c r="F66" s="316"/>
      <c r="G66" s="316"/>
      <c r="H66" s="316"/>
      <c r="I66" s="316"/>
      <c r="J66" s="316"/>
      <c r="K66" s="196"/>
    </row>
    <row r="67" spans="2:11" customFormat="1" ht="15" customHeight="1">
      <c r="B67" s="195"/>
      <c r="C67" s="200"/>
      <c r="D67" s="314" t="s">
        <v>1000</v>
      </c>
      <c r="E67" s="314"/>
      <c r="F67" s="314"/>
      <c r="G67" s="314"/>
      <c r="H67" s="314"/>
      <c r="I67" s="314"/>
      <c r="J67" s="314"/>
      <c r="K67" s="196"/>
    </row>
    <row r="68" spans="2:11" customFormat="1" ht="15" customHeight="1">
      <c r="B68" s="195"/>
      <c r="C68" s="200"/>
      <c r="D68" s="314" t="s">
        <v>1001</v>
      </c>
      <c r="E68" s="314"/>
      <c r="F68" s="314"/>
      <c r="G68" s="314"/>
      <c r="H68" s="314"/>
      <c r="I68" s="314"/>
      <c r="J68" s="314"/>
      <c r="K68" s="196"/>
    </row>
    <row r="69" spans="2:11" customFormat="1" ht="15" customHeight="1">
      <c r="B69" s="195"/>
      <c r="C69" s="200"/>
      <c r="D69" s="314" t="s">
        <v>1002</v>
      </c>
      <c r="E69" s="314"/>
      <c r="F69" s="314"/>
      <c r="G69" s="314"/>
      <c r="H69" s="314"/>
      <c r="I69" s="314"/>
      <c r="J69" s="314"/>
      <c r="K69" s="196"/>
    </row>
    <row r="70" spans="2:11" customFormat="1" ht="15" customHeight="1">
      <c r="B70" s="195"/>
      <c r="C70" s="200"/>
      <c r="D70" s="314" t="s">
        <v>1003</v>
      </c>
      <c r="E70" s="314"/>
      <c r="F70" s="314"/>
      <c r="G70" s="314"/>
      <c r="H70" s="314"/>
      <c r="I70" s="314"/>
      <c r="J70" s="314"/>
      <c r="K70" s="196"/>
    </row>
    <row r="71" spans="2:11" customFormat="1" ht="12.75" customHeight="1">
      <c r="B71" s="204"/>
      <c r="C71" s="205"/>
      <c r="D71" s="205"/>
      <c r="E71" s="205"/>
      <c r="F71" s="205"/>
      <c r="G71" s="205"/>
      <c r="H71" s="205"/>
      <c r="I71" s="205"/>
      <c r="J71" s="205"/>
      <c r="K71" s="206"/>
    </row>
    <row r="72" spans="2:11" customFormat="1" ht="18.75" customHeight="1">
      <c r="B72" s="207"/>
      <c r="C72" s="207"/>
      <c r="D72" s="207"/>
      <c r="E72" s="207"/>
      <c r="F72" s="207"/>
      <c r="G72" s="207"/>
      <c r="H72" s="207"/>
      <c r="I72" s="207"/>
      <c r="J72" s="207"/>
      <c r="K72" s="208"/>
    </row>
    <row r="73" spans="2:11" customFormat="1" ht="18.75" customHeight="1">
      <c r="B73" s="208"/>
      <c r="C73" s="208"/>
      <c r="D73" s="208"/>
      <c r="E73" s="208"/>
      <c r="F73" s="208"/>
      <c r="G73" s="208"/>
      <c r="H73" s="208"/>
      <c r="I73" s="208"/>
      <c r="J73" s="208"/>
      <c r="K73" s="208"/>
    </row>
    <row r="74" spans="2:11" customFormat="1" ht="7.5" customHeight="1">
      <c r="B74" s="209"/>
      <c r="C74" s="210"/>
      <c r="D74" s="210"/>
      <c r="E74" s="210"/>
      <c r="F74" s="210"/>
      <c r="G74" s="210"/>
      <c r="H74" s="210"/>
      <c r="I74" s="210"/>
      <c r="J74" s="210"/>
      <c r="K74" s="211"/>
    </row>
    <row r="75" spans="2:11" customFormat="1" ht="45" customHeight="1">
      <c r="B75" s="212"/>
      <c r="C75" s="309" t="s">
        <v>1004</v>
      </c>
      <c r="D75" s="309"/>
      <c r="E75" s="309"/>
      <c r="F75" s="309"/>
      <c r="G75" s="309"/>
      <c r="H75" s="309"/>
      <c r="I75" s="309"/>
      <c r="J75" s="309"/>
      <c r="K75" s="213"/>
    </row>
    <row r="76" spans="2:11" customFormat="1" ht="17.25" customHeight="1">
      <c r="B76" s="212"/>
      <c r="C76" s="214" t="s">
        <v>1005</v>
      </c>
      <c r="D76" s="214"/>
      <c r="E76" s="214"/>
      <c r="F76" s="214" t="s">
        <v>1006</v>
      </c>
      <c r="G76" s="215"/>
      <c r="H76" s="214" t="s">
        <v>59</v>
      </c>
      <c r="I76" s="214" t="s">
        <v>62</v>
      </c>
      <c r="J76" s="214" t="s">
        <v>1007</v>
      </c>
      <c r="K76" s="213"/>
    </row>
    <row r="77" spans="2:11" customFormat="1" ht="17.25" customHeight="1">
      <c r="B77" s="212"/>
      <c r="C77" s="216" t="s">
        <v>1008</v>
      </c>
      <c r="D77" s="216"/>
      <c r="E77" s="216"/>
      <c r="F77" s="217" t="s">
        <v>1009</v>
      </c>
      <c r="G77" s="218"/>
      <c r="H77" s="216"/>
      <c r="I77" s="216"/>
      <c r="J77" s="216" t="s">
        <v>1010</v>
      </c>
      <c r="K77" s="213"/>
    </row>
    <row r="78" spans="2:11" customFormat="1" ht="5.25" customHeight="1">
      <c r="B78" s="212"/>
      <c r="C78" s="219"/>
      <c r="D78" s="219"/>
      <c r="E78" s="219"/>
      <c r="F78" s="219"/>
      <c r="G78" s="220"/>
      <c r="H78" s="219"/>
      <c r="I78" s="219"/>
      <c r="J78" s="219"/>
      <c r="K78" s="213"/>
    </row>
    <row r="79" spans="2:11" customFormat="1" ht="15" customHeight="1">
      <c r="B79" s="212"/>
      <c r="C79" s="201" t="s">
        <v>58</v>
      </c>
      <c r="D79" s="221"/>
      <c r="E79" s="221"/>
      <c r="F79" s="222" t="s">
        <v>1011</v>
      </c>
      <c r="G79" s="223"/>
      <c r="H79" s="201" t="s">
        <v>1012</v>
      </c>
      <c r="I79" s="201" t="s">
        <v>1013</v>
      </c>
      <c r="J79" s="201">
        <v>20</v>
      </c>
      <c r="K79" s="213"/>
    </row>
    <row r="80" spans="2:11" customFormat="1" ht="15" customHeight="1">
      <c r="B80" s="212"/>
      <c r="C80" s="201" t="s">
        <v>1014</v>
      </c>
      <c r="D80" s="201"/>
      <c r="E80" s="201"/>
      <c r="F80" s="222" t="s">
        <v>1011</v>
      </c>
      <c r="G80" s="223"/>
      <c r="H80" s="201" t="s">
        <v>1015</v>
      </c>
      <c r="I80" s="201" t="s">
        <v>1013</v>
      </c>
      <c r="J80" s="201">
        <v>120</v>
      </c>
      <c r="K80" s="213"/>
    </row>
    <row r="81" spans="2:11" customFormat="1" ht="15" customHeight="1">
      <c r="B81" s="224"/>
      <c r="C81" s="201" t="s">
        <v>1016</v>
      </c>
      <c r="D81" s="201"/>
      <c r="E81" s="201"/>
      <c r="F81" s="222" t="s">
        <v>1017</v>
      </c>
      <c r="G81" s="223"/>
      <c r="H81" s="201" t="s">
        <v>1018</v>
      </c>
      <c r="I81" s="201" t="s">
        <v>1013</v>
      </c>
      <c r="J81" s="201">
        <v>50</v>
      </c>
      <c r="K81" s="213"/>
    </row>
    <row r="82" spans="2:11" customFormat="1" ht="15" customHeight="1">
      <c r="B82" s="224"/>
      <c r="C82" s="201" t="s">
        <v>1019</v>
      </c>
      <c r="D82" s="201"/>
      <c r="E82" s="201"/>
      <c r="F82" s="222" t="s">
        <v>1011</v>
      </c>
      <c r="G82" s="223"/>
      <c r="H82" s="201" t="s">
        <v>1020</v>
      </c>
      <c r="I82" s="201" t="s">
        <v>1021</v>
      </c>
      <c r="J82" s="201"/>
      <c r="K82" s="213"/>
    </row>
    <row r="83" spans="2:11" customFormat="1" ht="15" customHeight="1">
      <c r="B83" s="224"/>
      <c r="C83" s="201" t="s">
        <v>1022</v>
      </c>
      <c r="D83" s="201"/>
      <c r="E83" s="201"/>
      <c r="F83" s="222" t="s">
        <v>1017</v>
      </c>
      <c r="G83" s="201"/>
      <c r="H83" s="201" t="s">
        <v>1023</v>
      </c>
      <c r="I83" s="201" t="s">
        <v>1013</v>
      </c>
      <c r="J83" s="201">
        <v>15</v>
      </c>
      <c r="K83" s="213"/>
    </row>
    <row r="84" spans="2:11" customFormat="1" ht="15" customHeight="1">
      <c r="B84" s="224"/>
      <c r="C84" s="201" t="s">
        <v>1024</v>
      </c>
      <c r="D84" s="201"/>
      <c r="E84" s="201"/>
      <c r="F84" s="222" t="s">
        <v>1017</v>
      </c>
      <c r="G84" s="201"/>
      <c r="H84" s="201" t="s">
        <v>1025</v>
      </c>
      <c r="I84" s="201" t="s">
        <v>1013</v>
      </c>
      <c r="J84" s="201">
        <v>15</v>
      </c>
      <c r="K84" s="213"/>
    </row>
    <row r="85" spans="2:11" customFormat="1" ht="15" customHeight="1">
      <c r="B85" s="224"/>
      <c r="C85" s="201" t="s">
        <v>1026</v>
      </c>
      <c r="D85" s="201"/>
      <c r="E85" s="201"/>
      <c r="F85" s="222" t="s">
        <v>1017</v>
      </c>
      <c r="G85" s="201"/>
      <c r="H85" s="201" t="s">
        <v>1027</v>
      </c>
      <c r="I85" s="201" t="s">
        <v>1013</v>
      </c>
      <c r="J85" s="201">
        <v>20</v>
      </c>
      <c r="K85" s="213"/>
    </row>
    <row r="86" spans="2:11" customFormat="1" ht="15" customHeight="1">
      <c r="B86" s="224"/>
      <c r="C86" s="201" t="s">
        <v>1028</v>
      </c>
      <c r="D86" s="201"/>
      <c r="E86" s="201"/>
      <c r="F86" s="222" t="s">
        <v>1017</v>
      </c>
      <c r="G86" s="201"/>
      <c r="H86" s="201" t="s">
        <v>1029</v>
      </c>
      <c r="I86" s="201" t="s">
        <v>1013</v>
      </c>
      <c r="J86" s="201">
        <v>20</v>
      </c>
      <c r="K86" s="213"/>
    </row>
    <row r="87" spans="2:11" customFormat="1" ht="15" customHeight="1">
      <c r="B87" s="224"/>
      <c r="C87" s="201" t="s">
        <v>1030</v>
      </c>
      <c r="D87" s="201"/>
      <c r="E87" s="201"/>
      <c r="F87" s="222" t="s">
        <v>1017</v>
      </c>
      <c r="G87" s="223"/>
      <c r="H87" s="201" t="s">
        <v>1031</v>
      </c>
      <c r="I87" s="201" t="s">
        <v>1013</v>
      </c>
      <c r="J87" s="201">
        <v>50</v>
      </c>
      <c r="K87" s="213"/>
    </row>
    <row r="88" spans="2:11" customFormat="1" ht="15" customHeight="1">
      <c r="B88" s="224"/>
      <c r="C88" s="201" t="s">
        <v>1032</v>
      </c>
      <c r="D88" s="201"/>
      <c r="E88" s="201"/>
      <c r="F88" s="222" t="s">
        <v>1017</v>
      </c>
      <c r="G88" s="223"/>
      <c r="H88" s="201" t="s">
        <v>1033</v>
      </c>
      <c r="I88" s="201" t="s">
        <v>1013</v>
      </c>
      <c r="J88" s="201">
        <v>20</v>
      </c>
      <c r="K88" s="213"/>
    </row>
    <row r="89" spans="2:11" customFormat="1" ht="15" customHeight="1">
      <c r="B89" s="224"/>
      <c r="C89" s="201" t="s">
        <v>1034</v>
      </c>
      <c r="D89" s="201"/>
      <c r="E89" s="201"/>
      <c r="F89" s="222" t="s">
        <v>1017</v>
      </c>
      <c r="G89" s="223"/>
      <c r="H89" s="201" t="s">
        <v>1035</v>
      </c>
      <c r="I89" s="201" t="s">
        <v>1013</v>
      </c>
      <c r="J89" s="201">
        <v>20</v>
      </c>
      <c r="K89" s="213"/>
    </row>
    <row r="90" spans="2:11" customFormat="1" ht="15" customHeight="1">
      <c r="B90" s="224"/>
      <c r="C90" s="201" t="s">
        <v>1036</v>
      </c>
      <c r="D90" s="201"/>
      <c r="E90" s="201"/>
      <c r="F90" s="222" t="s">
        <v>1017</v>
      </c>
      <c r="G90" s="223"/>
      <c r="H90" s="201" t="s">
        <v>1037</v>
      </c>
      <c r="I90" s="201" t="s">
        <v>1013</v>
      </c>
      <c r="J90" s="201">
        <v>50</v>
      </c>
      <c r="K90" s="213"/>
    </row>
    <row r="91" spans="2:11" customFormat="1" ht="15" customHeight="1">
      <c r="B91" s="224"/>
      <c r="C91" s="201" t="s">
        <v>1038</v>
      </c>
      <c r="D91" s="201"/>
      <c r="E91" s="201"/>
      <c r="F91" s="222" t="s">
        <v>1017</v>
      </c>
      <c r="G91" s="223"/>
      <c r="H91" s="201" t="s">
        <v>1038</v>
      </c>
      <c r="I91" s="201" t="s">
        <v>1013</v>
      </c>
      <c r="J91" s="201">
        <v>50</v>
      </c>
      <c r="K91" s="213"/>
    </row>
    <row r="92" spans="2:11" customFormat="1" ht="15" customHeight="1">
      <c r="B92" s="224"/>
      <c r="C92" s="201" t="s">
        <v>1039</v>
      </c>
      <c r="D92" s="201"/>
      <c r="E92" s="201"/>
      <c r="F92" s="222" t="s">
        <v>1017</v>
      </c>
      <c r="G92" s="223"/>
      <c r="H92" s="201" t="s">
        <v>1040</v>
      </c>
      <c r="I92" s="201" t="s">
        <v>1013</v>
      </c>
      <c r="J92" s="201">
        <v>255</v>
      </c>
      <c r="K92" s="213"/>
    </row>
    <row r="93" spans="2:11" customFormat="1" ht="15" customHeight="1">
      <c r="B93" s="224"/>
      <c r="C93" s="201" t="s">
        <v>1041</v>
      </c>
      <c r="D93" s="201"/>
      <c r="E93" s="201"/>
      <c r="F93" s="222" t="s">
        <v>1011</v>
      </c>
      <c r="G93" s="223"/>
      <c r="H93" s="201" t="s">
        <v>1042</v>
      </c>
      <c r="I93" s="201" t="s">
        <v>1043</v>
      </c>
      <c r="J93" s="201"/>
      <c r="K93" s="213"/>
    </row>
    <row r="94" spans="2:11" customFormat="1" ht="15" customHeight="1">
      <c r="B94" s="224"/>
      <c r="C94" s="201" t="s">
        <v>1044</v>
      </c>
      <c r="D94" s="201"/>
      <c r="E94" s="201"/>
      <c r="F94" s="222" t="s">
        <v>1011</v>
      </c>
      <c r="G94" s="223"/>
      <c r="H94" s="201" t="s">
        <v>1045</v>
      </c>
      <c r="I94" s="201" t="s">
        <v>1046</v>
      </c>
      <c r="J94" s="201"/>
      <c r="K94" s="213"/>
    </row>
    <row r="95" spans="2:11" customFormat="1" ht="15" customHeight="1">
      <c r="B95" s="224"/>
      <c r="C95" s="201" t="s">
        <v>1047</v>
      </c>
      <c r="D95" s="201"/>
      <c r="E95" s="201"/>
      <c r="F95" s="222" t="s">
        <v>1011</v>
      </c>
      <c r="G95" s="223"/>
      <c r="H95" s="201" t="s">
        <v>1047</v>
      </c>
      <c r="I95" s="201" t="s">
        <v>1046</v>
      </c>
      <c r="J95" s="201"/>
      <c r="K95" s="213"/>
    </row>
    <row r="96" spans="2:11" customFormat="1" ht="15" customHeight="1">
      <c r="B96" s="224"/>
      <c r="C96" s="201" t="s">
        <v>43</v>
      </c>
      <c r="D96" s="201"/>
      <c r="E96" s="201"/>
      <c r="F96" s="222" t="s">
        <v>1011</v>
      </c>
      <c r="G96" s="223"/>
      <c r="H96" s="201" t="s">
        <v>1048</v>
      </c>
      <c r="I96" s="201" t="s">
        <v>1046</v>
      </c>
      <c r="J96" s="201"/>
      <c r="K96" s="213"/>
    </row>
    <row r="97" spans="2:11" customFormat="1" ht="15" customHeight="1">
      <c r="B97" s="224"/>
      <c r="C97" s="201" t="s">
        <v>53</v>
      </c>
      <c r="D97" s="201"/>
      <c r="E97" s="201"/>
      <c r="F97" s="222" t="s">
        <v>1011</v>
      </c>
      <c r="G97" s="223"/>
      <c r="H97" s="201" t="s">
        <v>1049</v>
      </c>
      <c r="I97" s="201" t="s">
        <v>1046</v>
      </c>
      <c r="J97" s="201"/>
      <c r="K97" s="213"/>
    </row>
    <row r="98" spans="2:11" customFormat="1" ht="15" customHeight="1">
      <c r="B98" s="225"/>
      <c r="C98" s="226"/>
      <c r="D98" s="226"/>
      <c r="E98" s="226"/>
      <c r="F98" s="226"/>
      <c r="G98" s="226"/>
      <c r="H98" s="226"/>
      <c r="I98" s="226"/>
      <c r="J98" s="226"/>
      <c r="K98" s="227"/>
    </row>
    <row r="99" spans="2:11" customFormat="1" ht="18.75" customHeight="1">
      <c r="B99" s="228"/>
      <c r="C99" s="229"/>
      <c r="D99" s="229"/>
      <c r="E99" s="229"/>
      <c r="F99" s="229"/>
      <c r="G99" s="229"/>
      <c r="H99" s="229"/>
      <c r="I99" s="229"/>
      <c r="J99" s="229"/>
      <c r="K99" s="228"/>
    </row>
    <row r="100" spans="2:11" customFormat="1" ht="18.75" customHeight="1">
      <c r="B100" s="208"/>
      <c r="C100" s="208"/>
      <c r="D100" s="208"/>
      <c r="E100" s="208"/>
      <c r="F100" s="208"/>
      <c r="G100" s="208"/>
      <c r="H100" s="208"/>
      <c r="I100" s="208"/>
      <c r="J100" s="208"/>
      <c r="K100" s="208"/>
    </row>
    <row r="101" spans="2:11" customFormat="1" ht="7.5" customHeight="1">
      <c r="B101" s="209"/>
      <c r="C101" s="210"/>
      <c r="D101" s="210"/>
      <c r="E101" s="210"/>
      <c r="F101" s="210"/>
      <c r="G101" s="210"/>
      <c r="H101" s="210"/>
      <c r="I101" s="210"/>
      <c r="J101" s="210"/>
      <c r="K101" s="211"/>
    </row>
    <row r="102" spans="2:11" customFormat="1" ht="45" customHeight="1">
      <c r="B102" s="212"/>
      <c r="C102" s="309" t="s">
        <v>1050</v>
      </c>
      <c r="D102" s="309"/>
      <c r="E102" s="309"/>
      <c r="F102" s="309"/>
      <c r="G102" s="309"/>
      <c r="H102" s="309"/>
      <c r="I102" s="309"/>
      <c r="J102" s="309"/>
      <c r="K102" s="213"/>
    </row>
    <row r="103" spans="2:11" customFormat="1" ht="17.25" customHeight="1">
      <c r="B103" s="212"/>
      <c r="C103" s="214" t="s">
        <v>1005</v>
      </c>
      <c r="D103" s="214"/>
      <c r="E103" s="214"/>
      <c r="F103" s="214" t="s">
        <v>1006</v>
      </c>
      <c r="G103" s="215"/>
      <c r="H103" s="214" t="s">
        <v>59</v>
      </c>
      <c r="I103" s="214" t="s">
        <v>62</v>
      </c>
      <c r="J103" s="214" t="s">
        <v>1007</v>
      </c>
      <c r="K103" s="213"/>
    </row>
    <row r="104" spans="2:11" customFormat="1" ht="17.25" customHeight="1">
      <c r="B104" s="212"/>
      <c r="C104" s="216" t="s">
        <v>1008</v>
      </c>
      <c r="D104" s="216"/>
      <c r="E104" s="216"/>
      <c r="F104" s="217" t="s">
        <v>1009</v>
      </c>
      <c r="G104" s="218"/>
      <c r="H104" s="216"/>
      <c r="I104" s="216"/>
      <c r="J104" s="216" t="s">
        <v>1010</v>
      </c>
      <c r="K104" s="213"/>
    </row>
    <row r="105" spans="2:11" customFormat="1" ht="5.25" customHeight="1">
      <c r="B105" s="212"/>
      <c r="C105" s="214"/>
      <c r="D105" s="214"/>
      <c r="E105" s="214"/>
      <c r="F105" s="214"/>
      <c r="G105" s="230"/>
      <c r="H105" s="214"/>
      <c r="I105" s="214"/>
      <c r="J105" s="214"/>
      <c r="K105" s="213"/>
    </row>
    <row r="106" spans="2:11" customFormat="1" ht="15" customHeight="1">
      <c r="B106" s="212"/>
      <c r="C106" s="201" t="s">
        <v>58</v>
      </c>
      <c r="D106" s="221"/>
      <c r="E106" s="221"/>
      <c r="F106" s="222" t="s">
        <v>1011</v>
      </c>
      <c r="G106" s="201"/>
      <c r="H106" s="201" t="s">
        <v>1051</v>
      </c>
      <c r="I106" s="201" t="s">
        <v>1013</v>
      </c>
      <c r="J106" s="201">
        <v>20</v>
      </c>
      <c r="K106" s="213"/>
    </row>
    <row r="107" spans="2:11" customFormat="1" ht="15" customHeight="1">
      <c r="B107" s="212"/>
      <c r="C107" s="201" t="s">
        <v>1014</v>
      </c>
      <c r="D107" s="201"/>
      <c r="E107" s="201"/>
      <c r="F107" s="222" t="s">
        <v>1011</v>
      </c>
      <c r="G107" s="201"/>
      <c r="H107" s="201" t="s">
        <v>1051</v>
      </c>
      <c r="I107" s="201" t="s">
        <v>1013</v>
      </c>
      <c r="J107" s="201">
        <v>120</v>
      </c>
      <c r="K107" s="213"/>
    </row>
    <row r="108" spans="2:11" customFormat="1" ht="15" customHeight="1">
      <c r="B108" s="224"/>
      <c r="C108" s="201" t="s">
        <v>1016</v>
      </c>
      <c r="D108" s="201"/>
      <c r="E108" s="201"/>
      <c r="F108" s="222" t="s">
        <v>1017</v>
      </c>
      <c r="G108" s="201"/>
      <c r="H108" s="201" t="s">
        <v>1051</v>
      </c>
      <c r="I108" s="201" t="s">
        <v>1013</v>
      </c>
      <c r="J108" s="201">
        <v>50</v>
      </c>
      <c r="K108" s="213"/>
    </row>
    <row r="109" spans="2:11" customFormat="1" ht="15" customHeight="1">
      <c r="B109" s="224"/>
      <c r="C109" s="201" t="s">
        <v>1019</v>
      </c>
      <c r="D109" s="201"/>
      <c r="E109" s="201"/>
      <c r="F109" s="222" t="s">
        <v>1011</v>
      </c>
      <c r="G109" s="201"/>
      <c r="H109" s="201" t="s">
        <v>1051</v>
      </c>
      <c r="I109" s="201" t="s">
        <v>1021</v>
      </c>
      <c r="J109" s="201"/>
      <c r="K109" s="213"/>
    </row>
    <row r="110" spans="2:11" customFormat="1" ht="15" customHeight="1">
      <c r="B110" s="224"/>
      <c r="C110" s="201" t="s">
        <v>1030</v>
      </c>
      <c r="D110" s="201"/>
      <c r="E110" s="201"/>
      <c r="F110" s="222" t="s">
        <v>1017</v>
      </c>
      <c r="G110" s="201"/>
      <c r="H110" s="201" t="s">
        <v>1051</v>
      </c>
      <c r="I110" s="201" t="s">
        <v>1013</v>
      </c>
      <c r="J110" s="201">
        <v>50</v>
      </c>
      <c r="K110" s="213"/>
    </row>
    <row r="111" spans="2:11" customFormat="1" ht="15" customHeight="1">
      <c r="B111" s="224"/>
      <c r="C111" s="201" t="s">
        <v>1038</v>
      </c>
      <c r="D111" s="201"/>
      <c r="E111" s="201"/>
      <c r="F111" s="222" t="s">
        <v>1017</v>
      </c>
      <c r="G111" s="201"/>
      <c r="H111" s="201" t="s">
        <v>1051</v>
      </c>
      <c r="I111" s="201" t="s">
        <v>1013</v>
      </c>
      <c r="J111" s="201">
        <v>50</v>
      </c>
      <c r="K111" s="213"/>
    </row>
    <row r="112" spans="2:11" customFormat="1" ht="15" customHeight="1">
      <c r="B112" s="224"/>
      <c r="C112" s="201" t="s">
        <v>1036</v>
      </c>
      <c r="D112" s="201"/>
      <c r="E112" s="201"/>
      <c r="F112" s="222" t="s">
        <v>1017</v>
      </c>
      <c r="G112" s="201"/>
      <c r="H112" s="201" t="s">
        <v>1051</v>
      </c>
      <c r="I112" s="201" t="s">
        <v>1013</v>
      </c>
      <c r="J112" s="201">
        <v>50</v>
      </c>
      <c r="K112" s="213"/>
    </row>
    <row r="113" spans="2:11" customFormat="1" ht="15" customHeight="1">
      <c r="B113" s="224"/>
      <c r="C113" s="201" t="s">
        <v>58</v>
      </c>
      <c r="D113" s="201"/>
      <c r="E113" s="201"/>
      <c r="F113" s="222" t="s">
        <v>1011</v>
      </c>
      <c r="G113" s="201"/>
      <c r="H113" s="201" t="s">
        <v>1052</v>
      </c>
      <c r="I113" s="201" t="s">
        <v>1013</v>
      </c>
      <c r="J113" s="201">
        <v>20</v>
      </c>
      <c r="K113" s="213"/>
    </row>
    <row r="114" spans="2:11" customFormat="1" ht="15" customHeight="1">
      <c r="B114" s="224"/>
      <c r="C114" s="201" t="s">
        <v>1053</v>
      </c>
      <c r="D114" s="201"/>
      <c r="E114" s="201"/>
      <c r="F114" s="222" t="s">
        <v>1011</v>
      </c>
      <c r="G114" s="201"/>
      <c r="H114" s="201" t="s">
        <v>1054</v>
      </c>
      <c r="I114" s="201" t="s">
        <v>1013</v>
      </c>
      <c r="J114" s="201">
        <v>120</v>
      </c>
      <c r="K114" s="213"/>
    </row>
    <row r="115" spans="2:11" customFormat="1" ht="15" customHeight="1">
      <c r="B115" s="224"/>
      <c r="C115" s="201" t="s">
        <v>43</v>
      </c>
      <c r="D115" s="201"/>
      <c r="E115" s="201"/>
      <c r="F115" s="222" t="s">
        <v>1011</v>
      </c>
      <c r="G115" s="201"/>
      <c r="H115" s="201" t="s">
        <v>1055</v>
      </c>
      <c r="I115" s="201" t="s">
        <v>1046</v>
      </c>
      <c r="J115" s="201"/>
      <c r="K115" s="213"/>
    </row>
    <row r="116" spans="2:11" customFormat="1" ht="15" customHeight="1">
      <c r="B116" s="224"/>
      <c r="C116" s="201" t="s">
        <v>53</v>
      </c>
      <c r="D116" s="201"/>
      <c r="E116" s="201"/>
      <c r="F116" s="222" t="s">
        <v>1011</v>
      </c>
      <c r="G116" s="201"/>
      <c r="H116" s="201" t="s">
        <v>1056</v>
      </c>
      <c r="I116" s="201" t="s">
        <v>1046</v>
      </c>
      <c r="J116" s="201"/>
      <c r="K116" s="213"/>
    </row>
    <row r="117" spans="2:11" customFormat="1" ht="15" customHeight="1">
      <c r="B117" s="224"/>
      <c r="C117" s="201" t="s">
        <v>62</v>
      </c>
      <c r="D117" s="201"/>
      <c r="E117" s="201"/>
      <c r="F117" s="222" t="s">
        <v>1011</v>
      </c>
      <c r="G117" s="201"/>
      <c r="H117" s="201" t="s">
        <v>1057</v>
      </c>
      <c r="I117" s="201" t="s">
        <v>1058</v>
      </c>
      <c r="J117" s="201"/>
      <c r="K117" s="213"/>
    </row>
    <row r="118" spans="2:11" customFormat="1" ht="15" customHeight="1">
      <c r="B118" s="225"/>
      <c r="C118" s="231"/>
      <c r="D118" s="231"/>
      <c r="E118" s="231"/>
      <c r="F118" s="231"/>
      <c r="G118" s="231"/>
      <c r="H118" s="231"/>
      <c r="I118" s="231"/>
      <c r="J118" s="231"/>
      <c r="K118" s="227"/>
    </row>
    <row r="119" spans="2:11" customFormat="1" ht="18.75" customHeight="1">
      <c r="B119" s="232"/>
      <c r="C119" s="233"/>
      <c r="D119" s="233"/>
      <c r="E119" s="233"/>
      <c r="F119" s="234"/>
      <c r="G119" s="233"/>
      <c r="H119" s="233"/>
      <c r="I119" s="233"/>
      <c r="J119" s="233"/>
      <c r="K119" s="232"/>
    </row>
    <row r="120" spans="2:11" customFormat="1" ht="18.75" customHeight="1">
      <c r="B120" s="208"/>
      <c r="C120" s="208"/>
      <c r="D120" s="208"/>
      <c r="E120" s="208"/>
      <c r="F120" s="208"/>
      <c r="G120" s="208"/>
      <c r="H120" s="208"/>
      <c r="I120" s="208"/>
      <c r="J120" s="208"/>
      <c r="K120" s="208"/>
    </row>
    <row r="121" spans="2:11" customFormat="1" ht="7.5" customHeight="1">
      <c r="B121" s="235"/>
      <c r="C121" s="236"/>
      <c r="D121" s="236"/>
      <c r="E121" s="236"/>
      <c r="F121" s="236"/>
      <c r="G121" s="236"/>
      <c r="H121" s="236"/>
      <c r="I121" s="236"/>
      <c r="J121" s="236"/>
      <c r="K121" s="237"/>
    </row>
    <row r="122" spans="2:11" customFormat="1" ht="45" customHeight="1">
      <c r="B122" s="238"/>
      <c r="C122" s="310" t="s">
        <v>1059</v>
      </c>
      <c r="D122" s="310"/>
      <c r="E122" s="310"/>
      <c r="F122" s="310"/>
      <c r="G122" s="310"/>
      <c r="H122" s="310"/>
      <c r="I122" s="310"/>
      <c r="J122" s="310"/>
      <c r="K122" s="239"/>
    </row>
    <row r="123" spans="2:11" customFormat="1" ht="17.25" customHeight="1">
      <c r="B123" s="240"/>
      <c r="C123" s="214" t="s">
        <v>1005</v>
      </c>
      <c r="D123" s="214"/>
      <c r="E123" s="214"/>
      <c r="F123" s="214" t="s">
        <v>1006</v>
      </c>
      <c r="G123" s="215"/>
      <c r="H123" s="214" t="s">
        <v>59</v>
      </c>
      <c r="I123" s="214" t="s">
        <v>62</v>
      </c>
      <c r="J123" s="214" t="s">
        <v>1007</v>
      </c>
      <c r="K123" s="241"/>
    </row>
    <row r="124" spans="2:11" customFormat="1" ht="17.25" customHeight="1">
      <c r="B124" s="240"/>
      <c r="C124" s="216" t="s">
        <v>1008</v>
      </c>
      <c r="D124" s="216"/>
      <c r="E124" s="216"/>
      <c r="F124" s="217" t="s">
        <v>1009</v>
      </c>
      <c r="G124" s="218"/>
      <c r="H124" s="216"/>
      <c r="I124" s="216"/>
      <c r="J124" s="216" t="s">
        <v>1010</v>
      </c>
      <c r="K124" s="241"/>
    </row>
    <row r="125" spans="2:11" customFormat="1" ht="5.25" customHeight="1">
      <c r="B125" s="242"/>
      <c r="C125" s="219"/>
      <c r="D125" s="219"/>
      <c r="E125" s="219"/>
      <c r="F125" s="219"/>
      <c r="G125" s="243"/>
      <c r="H125" s="219"/>
      <c r="I125" s="219"/>
      <c r="J125" s="219"/>
      <c r="K125" s="244"/>
    </row>
    <row r="126" spans="2:11" customFormat="1" ht="15" customHeight="1">
      <c r="B126" s="242"/>
      <c r="C126" s="201" t="s">
        <v>1014</v>
      </c>
      <c r="D126" s="221"/>
      <c r="E126" s="221"/>
      <c r="F126" s="222" t="s">
        <v>1011</v>
      </c>
      <c r="G126" s="201"/>
      <c r="H126" s="201" t="s">
        <v>1051</v>
      </c>
      <c r="I126" s="201" t="s">
        <v>1013</v>
      </c>
      <c r="J126" s="201">
        <v>120</v>
      </c>
      <c r="K126" s="245"/>
    </row>
    <row r="127" spans="2:11" customFormat="1" ht="15" customHeight="1">
      <c r="B127" s="242"/>
      <c r="C127" s="201" t="s">
        <v>1060</v>
      </c>
      <c r="D127" s="201"/>
      <c r="E127" s="201"/>
      <c r="F127" s="222" t="s">
        <v>1011</v>
      </c>
      <c r="G127" s="201"/>
      <c r="H127" s="201" t="s">
        <v>1061</v>
      </c>
      <c r="I127" s="201" t="s">
        <v>1013</v>
      </c>
      <c r="J127" s="201" t="s">
        <v>1062</v>
      </c>
      <c r="K127" s="245"/>
    </row>
    <row r="128" spans="2:11" customFormat="1" ht="15" customHeight="1">
      <c r="B128" s="242"/>
      <c r="C128" s="201" t="s">
        <v>959</v>
      </c>
      <c r="D128" s="201"/>
      <c r="E128" s="201"/>
      <c r="F128" s="222" t="s">
        <v>1011</v>
      </c>
      <c r="G128" s="201"/>
      <c r="H128" s="201" t="s">
        <v>1063</v>
      </c>
      <c r="I128" s="201" t="s">
        <v>1013</v>
      </c>
      <c r="J128" s="201" t="s">
        <v>1062</v>
      </c>
      <c r="K128" s="245"/>
    </row>
    <row r="129" spans="2:11" customFormat="1" ht="15" customHeight="1">
      <c r="B129" s="242"/>
      <c r="C129" s="201" t="s">
        <v>1022</v>
      </c>
      <c r="D129" s="201"/>
      <c r="E129" s="201"/>
      <c r="F129" s="222" t="s">
        <v>1017</v>
      </c>
      <c r="G129" s="201"/>
      <c r="H129" s="201" t="s">
        <v>1023</v>
      </c>
      <c r="I129" s="201" t="s">
        <v>1013</v>
      </c>
      <c r="J129" s="201">
        <v>15</v>
      </c>
      <c r="K129" s="245"/>
    </row>
    <row r="130" spans="2:11" customFormat="1" ht="15" customHeight="1">
      <c r="B130" s="242"/>
      <c r="C130" s="201" t="s">
        <v>1024</v>
      </c>
      <c r="D130" s="201"/>
      <c r="E130" s="201"/>
      <c r="F130" s="222" t="s">
        <v>1017</v>
      </c>
      <c r="G130" s="201"/>
      <c r="H130" s="201" t="s">
        <v>1025</v>
      </c>
      <c r="I130" s="201" t="s">
        <v>1013</v>
      </c>
      <c r="J130" s="201">
        <v>15</v>
      </c>
      <c r="K130" s="245"/>
    </row>
    <row r="131" spans="2:11" customFormat="1" ht="15" customHeight="1">
      <c r="B131" s="242"/>
      <c r="C131" s="201" t="s">
        <v>1026</v>
      </c>
      <c r="D131" s="201"/>
      <c r="E131" s="201"/>
      <c r="F131" s="222" t="s">
        <v>1017</v>
      </c>
      <c r="G131" s="201"/>
      <c r="H131" s="201" t="s">
        <v>1027</v>
      </c>
      <c r="I131" s="201" t="s">
        <v>1013</v>
      </c>
      <c r="J131" s="201">
        <v>20</v>
      </c>
      <c r="K131" s="245"/>
    </row>
    <row r="132" spans="2:11" customFormat="1" ht="15" customHeight="1">
      <c r="B132" s="242"/>
      <c r="C132" s="201" t="s">
        <v>1028</v>
      </c>
      <c r="D132" s="201"/>
      <c r="E132" s="201"/>
      <c r="F132" s="222" t="s">
        <v>1017</v>
      </c>
      <c r="G132" s="201"/>
      <c r="H132" s="201" t="s">
        <v>1029</v>
      </c>
      <c r="I132" s="201" t="s">
        <v>1013</v>
      </c>
      <c r="J132" s="201">
        <v>20</v>
      </c>
      <c r="K132" s="245"/>
    </row>
    <row r="133" spans="2:11" customFormat="1" ht="15" customHeight="1">
      <c r="B133" s="242"/>
      <c r="C133" s="201" t="s">
        <v>1016</v>
      </c>
      <c r="D133" s="201"/>
      <c r="E133" s="201"/>
      <c r="F133" s="222" t="s">
        <v>1017</v>
      </c>
      <c r="G133" s="201"/>
      <c r="H133" s="201" t="s">
        <v>1051</v>
      </c>
      <c r="I133" s="201" t="s">
        <v>1013</v>
      </c>
      <c r="J133" s="201">
        <v>50</v>
      </c>
      <c r="K133" s="245"/>
    </row>
    <row r="134" spans="2:11" customFormat="1" ht="15" customHeight="1">
      <c r="B134" s="242"/>
      <c r="C134" s="201" t="s">
        <v>1030</v>
      </c>
      <c r="D134" s="201"/>
      <c r="E134" s="201"/>
      <c r="F134" s="222" t="s">
        <v>1017</v>
      </c>
      <c r="G134" s="201"/>
      <c r="H134" s="201" t="s">
        <v>1051</v>
      </c>
      <c r="I134" s="201" t="s">
        <v>1013</v>
      </c>
      <c r="J134" s="201">
        <v>50</v>
      </c>
      <c r="K134" s="245"/>
    </row>
    <row r="135" spans="2:11" customFormat="1" ht="15" customHeight="1">
      <c r="B135" s="242"/>
      <c r="C135" s="201" t="s">
        <v>1036</v>
      </c>
      <c r="D135" s="201"/>
      <c r="E135" s="201"/>
      <c r="F135" s="222" t="s">
        <v>1017</v>
      </c>
      <c r="G135" s="201"/>
      <c r="H135" s="201" t="s">
        <v>1051</v>
      </c>
      <c r="I135" s="201" t="s">
        <v>1013</v>
      </c>
      <c r="J135" s="201">
        <v>50</v>
      </c>
      <c r="K135" s="245"/>
    </row>
    <row r="136" spans="2:11" customFormat="1" ht="15" customHeight="1">
      <c r="B136" s="242"/>
      <c r="C136" s="201" t="s">
        <v>1038</v>
      </c>
      <c r="D136" s="201"/>
      <c r="E136" s="201"/>
      <c r="F136" s="222" t="s">
        <v>1017</v>
      </c>
      <c r="G136" s="201"/>
      <c r="H136" s="201" t="s">
        <v>1051</v>
      </c>
      <c r="I136" s="201" t="s">
        <v>1013</v>
      </c>
      <c r="J136" s="201">
        <v>50</v>
      </c>
      <c r="K136" s="245"/>
    </row>
    <row r="137" spans="2:11" customFormat="1" ht="15" customHeight="1">
      <c r="B137" s="242"/>
      <c r="C137" s="201" t="s">
        <v>1039</v>
      </c>
      <c r="D137" s="201"/>
      <c r="E137" s="201"/>
      <c r="F137" s="222" t="s">
        <v>1017</v>
      </c>
      <c r="G137" s="201"/>
      <c r="H137" s="201" t="s">
        <v>1064</v>
      </c>
      <c r="I137" s="201" t="s">
        <v>1013</v>
      </c>
      <c r="J137" s="201">
        <v>255</v>
      </c>
      <c r="K137" s="245"/>
    </row>
    <row r="138" spans="2:11" customFormat="1" ht="15" customHeight="1">
      <c r="B138" s="242"/>
      <c r="C138" s="201" t="s">
        <v>1041</v>
      </c>
      <c r="D138" s="201"/>
      <c r="E138" s="201"/>
      <c r="F138" s="222" t="s">
        <v>1011</v>
      </c>
      <c r="G138" s="201"/>
      <c r="H138" s="201" t="s">
        <v>1065</v>
      </c>
      <c r="I138" s="201" t="s">
        <v>1043</v>
      </c>
      <c r="J138" s="201"/>
      <c r="K138" s="245"/>
    </row>
    <row r="139" spans="2:11" customFormat="1" ht="15" customHeight="1">
      <c r="B139" s="242"/>
      <c r="C139" s="201" t="s">
        <v>1044</v>
      </c>
      <c r="D139" s="201"/>
      <c r="E139" s="201"/>
      <c r="F139" s="222" t="s">
        <v>1011</v>
      </c>
      <c r="G139" s="201"/>
      <c r="H139" s="201" t="s">
        <v>1066</v>
      </c>
      <c r="I139" s="201" t="s">
        <v>1046</v>
      </c>
      <c r="J139" s="201"/>
      <c r="K139" s="245"/>
    </row>
    <row r="140" spans="2:11" customFormat="1" ht="15" customHeight="1">
      <c r="B140" s="242"/>
      <c r="C140" s="201" t="s">
        <v>1047</v>
      </c>
      <c r="D140" s="201"/>
      <c r="E140" s="201"/>
      <c r="F140" s="222" t="s">
        <v>1011</v>
      </c>
      <c r="G140" s="201"/>
      <c r="H140" s="201" t="s">
        <v>1047</v>
      </c>
      <c r="I140" s="201" t="s">
        <v>1046</v>
      </c>
      <c r="J140" s="201"/>
      <c r="K140" s="245"/>
    </row>
    <row r="141" spans="2:11" customFormat="1" ht="15" customHeight="1">
      <c r="B141" s="242"/>
      <c r="C141" s="201" t="s">
        <v>43</v>
      </c>
      <c r="D141" s="201"/>
      <c r="E141" s="201"/>
      <c r="F141" s="222" t="s">
        <v>1011</v>
      </c>
      <c r="G141" s="201"/>
      <c r="H141" s="201" t="s">
        <v>1067</v>
      </c>
      <c r="I141" s="201" t="s">
        <v>1046</v>
      </c>
      <c r="J141" s="201"/>
      <c r="K141" s="245"/>
    </row>
    <row r="142" spans="2:11" customFormat="1" ht="15" customHeight="1">
      <c r="B142" s="242"/>
      <c r="C142" s="201" t="s">
        <v>1068</v>
      </c>
      <c r="D142" s="201"/>
      <c r="E142" s="201"/>
      <c r="F142" s="222" t="s">
        <v>1011</v>
      </c>
      <c r="G142" s="201"/>
      <c r="H142" s="201" t="s">
        <v>1069</v>
      </c>
      <c r="I142" s="201" t="s">
        <v>1046</v>
      </c>
      <c r="J142" s="201"/>
      <c r="K142" s="245"/>
    </row>
    <row r="143" spans="2:11" customFormat="1" ht="15" customHeight="1">
      <c r="B143" s="246"/>
      <c r="C143" s="247"/>
      <c r="D143" s="247"/>
      <c r="E143" s="247"/>
      <c r="F143" s="247"/>
      <c r="G143" s="247"/>
      <c r="H143" s="247"/>
      <c r="I143" s="247"/>
      <c r="J143" s="247"/>
      <c r="K143" s="248"/>
    </row>
    <row r="144" spans="2:11" customFormat="1" ht="18.75" customHeight="1">
      <c r="B144" s="233"/>
      <c r="C144" s="233"/>
      <c r="D144" s="233"/>
      <c r="E144" s="233"/>
      <c r="F144" s="234"/>
      <c r="G144" s="233"/>
      <c r="H144" s="233"/>
      <c r="I144" s="233"/>
      <c r="J144" s="233"/>
      <c r="K144" s="233"/>
    </row>
    <row r="145" spans="2:11" customFormat="1" ht="18.75" customHeight="1">
      <c r="B145" s="208"/>
      <c r="C145" s="208"/>
      <c r="D145" s="208"/>
      <c r="E145" s="208"/>
      <c r="F145" s="208"/>
      <c r="G145" s="208"/>
      <c r="H145" s="208"/>
      <c r="I145" s="208"/>
      <c r="J145" s="208"/>
      <c r="K145" s="208"/>
    </row>
    <row r="146" spans="2:11" customFormat="1" ht="7.5" customHeight="1">
      <c r="B146" s="209"/>
      <c r="C146" s="210"/>
      <c r="D146" s="210"/>
      <c r="E146" s="210"/>
      <c r="F146" s="210"/>
      <c r="G146" s="210"/>
      <c r="H146" s="210"/>
      <c r="I146" s="210"/>
      <c r="J146" s="210"/>
      <c r="K146" s="211"/>
    </row>
    <row r="147" spans="2:11" customFormat="1" ht="45" customHeight="1">
      <c r="B147" s="212"/>
      <c r="C147" s="309" t="s">
        <v>1070</v>
      </c>
      <c r="D147" s="309"/>
      <c r="E147" s="309"/>
      <c r="F147" s="309"/>
      <c r="G147" s="309"/>
      <c r="H147" s="309"/>
      <c r="I147" s="309"/>
      <c r="J147" s="309"/>
      <c r="K147" s="213"/>
    </row>
    <row r="148" spans="2:11" customFormat="1" ht="17.25" customHeight="1">
      <c r="B148" s="212"/>
      <c r="C148" s="214" t="s">
        <v>1005</v>
      </c>
      <c r="D148" s="214"/>
      <c r="E148" s="214"/>
      <c r="F148" s="214" t="s">
        <v>1006</v>
      </c>
      <c r="G148" s="215"/>
      <c r="H148" s="214" t="s">
        <v>59</v>
      </c>
      <c r="I148" s="214" t="s">
        <v>62</v>
      </c>
      <c r="J148" s="214" t="s">
        <v>1007</v>
      </c>
      <c r="K148" s="213"/>
    </row>
    <row r="149" spans="2:11" customFormat="1" ht="17.25" customHeight="1">
      <c r="B149" s="212"/>
      <c r="C149" s="216" t="s">
        <v>1008</v>
      </c>
      <c r="D149" s="216"/>
      <c r="E149" s="216"/>
      <c r="F149" s="217" t="s">
        <v>1009</v>
      </c>
      <c r="G149" s="218"/>
      <c r="H149" s="216"/>
      <c r="I149" s="216"/>
      <c r="J149" s="216" t="s">
        <v>1010</v>
      </c>
      <c r="K149" s="213"/>
    </row>
    <row r="150" spans="2:11" customFormat="1" ht="5.25" customHeight="1">
      <c r="B150" s="224"/>
      <c r="C150" s="219"/>
      <c r="D150" s="219"/>
      <c r="E150" s="219"/>
      <c r="F150" s="219"/>
      <c r="G150" s="220"/>
      <c r="H150" s="219"/>
      <c r="I150" s="219"/>
      <c r="J150" s="219"/>
      <c r="K150" s="245"/>
    </row>
    <row r="151" spans="2:11" customFormat="1" ht="15" customHeight="1">
      <c r="B151" s="224"/>
      <c r="C151" s="249" t="s">
        <v>1014</v>
      </c>
      <c r="D151" s="201"/>
      <c r="E151" s="201"/>
      <c r="F151" s="250" t="s">
        <v>1011</v>
      </c>
      <c r="G151" s="201"/>
      <c r="H151" s="249" t="s">
        <v>1051</v>
      </c>
      <c r="I151" s="249" t="s">
        <v>1013</v>
      </c>
      <c r="J151" s="249">
        <v>120</v>
      </c>
      <c r="K151" s="245"/>
    </row>
    <row r="152" spans="2:11" customFormat="1" ht="15" customHeight="1">
      <c r="B152" s="224"/>
      <c r="C152" s="249" t="s">
        <v>1060</v>
      </c>
      <c r="D152" s="201"/>
      <c r="E152" s="201"/>
      <c r="F152" s="250" t="s">
        <v>1011</v>
      </c>
      <c r="G152" s="201"/>
      <c r="H152" s="249" t="s">
        <v>1071</v>
      </c>
      <c r="I152" s="249" t="s">
        <v>1013</v>
      </c>
      <c r="J152" s="249" t="s">
        <v>1062</v>
      </c>
      <c r="K152" s="245"/>
    </row>
    <row r="153" spans="2:11" customFormat="1" ht="15" customHeight="1">
      <c r="B153" s="224"/>
      <c r="C153" s="249" t="s">
        <v>959</v>
      </c>
      <c r="D153" s="201"/>
      <c r="E153" s="201"/>
      <c r="F153" s="250" t="s">
        <v>1011</v>
      </c>
      <c r="G153" s="201"/>
      <c r="H153" s="249" t="s">
        <v>1072</v>
      </c>
      <c r="I153" s="249" t="s">
        <v>1013</v>
      </c>
      <c r="J153" s="249" t="s">
        <v>1062</v>
      </c>
      <c r="K153" s="245"/>
    </row>
    <row r="154" spans="2:11" customFormat="1" ht="15" customHeight="1">
      <c r="B154" s="224"/>
      <c r="C154" s="249" t="s">
        <v>1016</v>
      </c>
      <c r="D154" s="201"/>
      <c r="E154" s="201"/>
      <c r="F154" s="250" t="s">
        <v>1017</v>
      </c>
      <c r="G154" s="201"/>
      <c r="H154" s="249" t="s">
        <v>1051</v>
      </c>
      <c r="I154" s="249" t="s">
        <v>1013</v>
      </c>
      <c r="J154" s="249">
        <v>50</v>
      </c>
      <c r="K154" s="245"/>
    </row>
    <row r="155" spans="2:11" customFormat="1" ht="15" customHeight="1">
      <c r="B155" s="224"/>
      <c r="C155" s="249" t="s">
        <v>1019</v>
      </c>
      <c r="D155" s="201"/>
      <c r="E155" s="201"/>
      <c r="F155" s="250" t="s">
        <v>1011</v>
      </c>
      <c r="G155" s="201"/>
      <c r="H155" s="249" t="s">
        <v>1051</v>
      </c>
      <c r="I155" s="249" t="s">
        <v>1021</v>
      </c>
      <c r="J155" s="249"/>
      <c r="K155" s="245"/>
    </row>
    <row r="156" spans="2:11" customFormat="1" ht="15" customHeight="1">
      <c r="B156" s="224"/>
      <c r="C156" s="249" t="s">
        <v>1030</v>
      </c>
      <c r="D156" s="201"/>
      <c r="E156" s="201"/>
      <c r="F156" s="250" t="s">
        <v>1017</v>
      </c>
      <c r="G156" s="201"/>
      <c r="H156" s="249" t="s">
        <v>1051</v>
      </c>
      <c r="I156" s="249" t="s">
        <v>1013</v>
      </c>
      <c r="J156" s="249">
        <v>50</v>
      </c>
      <c r="K156" s="245"/>
    </row>
    <row r="157" spans="2:11" customFormat="1" ht="15" customHeight="1">
      <c r="B157" s="224"/>
      <c r="C157" s="249" t="s">
        <v>1038</v>
      </c>
      <c r="D157" s="201"/>
      <c r="E157" s="201"/>
      <c r="F157" s="250" t="s">
        <v>1017</v>
      </c>
      <c r="G157" s="201"/>
      <c r="H157" s="249" t="s">
        <v>1051</v>
      </c>
      <c r="I157" s="249" t="s">
        <v>1013</v>
      </c>
      <c r="J157" s="249">
        <v>50</v>
      </c>
      <c r="K157" s="245"/>
    </row>
    <row r="158" spans="2:11" customFormat="1" ht="15" customHeight="1">
      <c r="B158" s="224"/>
      <c r="C158" s="249" t="s">
        <v>1036</v>
      </c>
      <c r="D158" s="201"/>
      <c r="E158" s="201"/>
      <c r="F158" s="250" t="s">
        <v>1017</v>
      </c>
      <c r="G158" s="201"/>
      <c r="H158" s="249" t="s">
        <v>1051</v>
      </c>
      <c r="I158" s="249" t="s">
        <v>1013</v>
      </c>
      <c r="J158" s="249">
        <v>50</v>
      </c>
      <c r="K158" s="245"/>
    </row>
    <row r="159" spans="2:11" customFormat="1" ht="15" customHeight="1">
      <c r="B159" s="224"/>
      <c r="C159" s="249" t="s">
        <v>104</v>
      </c>
      <c r="D159" s="201"/>
      <c r="E159" s="201"/>
      <c r="F159" s="250" t="s">
        <v>1011</v>
      </c>
      <c r="G159" s="201"/>
      <c r="H159" s="249" t="s">
        <v>1073</v>
      </c>
      <c r="I159" s="249" t="s">
        <v>1013</v>
      </c>
      <c r="J159" s="249" t="s">
        <v>1074</v>
      </c>
      <c r="K159" s="245"/>
    </row>
    <row r="160" spans="2:11" customFormat="1" ht="15" customHeight="1">
      <c r="B160" s="224"/>
      <c r="C160" s="249" t="s">
        <v>1075</v>
      </c>
      <c r="D160" s="201"/>
      <c r="E160" s="201"/>
      <c r="F160" s="250" t="s">
        <v>1011</v>
      </c>
      <c r="G160" s="201"/>
      <c r="H160" s="249" t="s">
        <v>1076</v>
      </c>
      <c r="I160" s="249" t="s">
        <v>1046</v>
      </c>
      <c r="J160" s="249"/>
      <c r="K160" s="245"/>
    </row>
    <row r="161" spans="2:11" customFormat="1" ht="15" customHeight="1">
      <c r="B161" s="251"/>
      <c r="C161" s="231"/>
      <c r="D161" s="231"/>
      <c r="E161" s="231"/>
      <c r="F161" s="231"/>
      <c r="G161" s="231"/>
      <c r="H161" s="231"/>
      <c r="I161" s="231"/>
      <c r="J161" s="231"/>
      <c r="K161" s="252"/>
    </row>
    <row r="162" spans="2:11" customFormat="1" ht="18.75" customHeight="1">
      <c r="B162" s="233"/>
      <c r="C162" s="243"/>
      <c r="D162" s="243"/>
      <c r="E162" s="243"/>
      <c r="F162" s="253"/>
      <c r="G162" s="243"/>
      <c r="H162" s="243"/>
      <c r="I162" s="243"/>
      <c r="J162" s="243"/>
      <c r="K162" s="233"/>
    </row>
    <row r="163" spans="2:11" customFormat="1" ht="18.75" customHeight="1">
      <c r="B163" s="208"/>
      <c r="C163" s="208"/>
      <c r="D163" s="208"/>
      <c r="E163" s="208"/>
      <c r="F163" s="208"/>
      <c r="G163" s="208"/>
      <c r="H163" s="208"/>
      <c r="I163" s="208"/>
      <c r="J163" s="208"/>
      <c r="K163" s="208"/>
    </row>
    <row r="164" spans="2:11" customFormat="1" ht="7.5" customHeight="1">
      <c r="B164" s="190"/>
      <c r="C164" s="191"/>
      <c r="D164" s="191"/>
      <c r="E164" s="191"/>
      <c r="F164" s="191"/>
      <c r="G164" s="191"/>
      <c r="H164" s="191"/>
      <c r="I164" s="191"/>
      <c r="J164" s="191"/>
      <c r="K164" s="192"/>
    </row>
    <row r="165" spans="2:11" customFormat="1" ht="45" customHeight="1">
      <c r="B165" s="193"/>
      <c r="C165" s="310" t="s">
        <v>1077</v>
      </c>
      <c r="D165" s="310"/>
      <c r="E165" s="310"/>
      <c r="F165" s="310"/>
      <c r="G165" s="310"/>
      <c r="H165" s="310"/>
      <c r="I165" s="310"/>
      <c r="J165" s="310"/>
      <c r="K165" s="194"/>
    </row>
    <row r="166" spans="2:11" customFormat="1" ht="17.25" customHeight="1">
      <c r="B166" s="193"/>
      <c r="C166" s="214" t="s">
        <v>1005</v>
      </c>
      <c r="D166" s="214"/>
      <c r="E166" s="214"/>
      <c r="F166" s="214" t="s">
        <v>1006</v>
      </c>
      <c r="G166" s="254"/>
      <c r="H166" s="255" t="s">
        <v>59</v>
      </c>
      <c r="I166" s="255" t="s">
        <v>62</v>
      </c>
      <c r="J166" s="214" t="s">
        <v>1007</v>
      </c>
      <c r="K166" s="194"/>
    </row>
    <row r="167" spans="2:11" customFormat="1" ht="17.25" customHeight="1">
      <c r="B167" s="195"/>
      <c r="C167" s="216" t="s">
        <v>1008</v>
      </c>
      <c r="D167" s="216"/>
      <c r="E167" s="216"/>
      <c r="F167" s="217" t="s">
        <v>1009</v>
      </c>
      <c r="G167" s="256"/>
      <c r="H167" s="257"/>
      <c r="I167" s="257"/>
      <c r="J167" s="216" t="s">
        <v>1010</v>
      </c>
      <c r="K167" s="196"/>
    </row>
    <row r="168" spans="2:11" customFormat="1" ht="5.25" customHeight="1">
      <c r="B168" s="224"/>
      <c r="C168" s="219"/>
      <c r="D168" s="219"/>
      <c r="E168" s="219"/>
      <c r="F168" s="219"/>
      <c r="G168" s="220"/>
      <c r="H168" s="219"/>
      <c r="I168" s="219"/>
      <c r="J168" s="219"/>
      <c r="K168" s="245"/>
    </row>
    <row r="169" spans="2:11" customFormat="1" ht="15" customHeight="1">
      <c r="B169" s="224"/>
      <c r="C169" s="201" t="s">
        <v>1014</v>
      </c>
      <c r="D169" s="201"/>
      <c r="E169" s="201"/>
      <c r="F169" s="222" t="s">
        <v>1011</v>
      </c>
      <c r="G169" s="201"/>
      <c r="H169" s="201" t="s">
        <v>1051</v>
      </c>
      <c r="I169" s="201" t="s">
        <v>1013</v>
      </c>
      <c r="J169" s="201">
        <v>120</v>
      </c>
      <c r="K169" s="245"/>
    </row>
    <row r="170" spans="2:11" customFormat="1" ht="15" customHeight="1">
      <c r="B170" s="224"/>
      <c r="C170" s="201" t="s">
        <v>1060</v>
      </c>
      <c r="D170" s="201"/>
      <c r="E170" s="201"/>
      <c r="F170" s="222" t="s">
        <v>1011</v>
      </c>
      <c r="G170" s="201"/>
      <c r="H170" s="201" t="s">
        <v>1061</v>
      </c>
      <c r="I170" s="201" t="s">
        <v>1013</v>
      </c>
      <c r="J170" s="201" t="s">
        <v>1062</v>
      </c>
      <c r="K170" s="245"/>
    </row>
    <row r="171" spans="2:11" customFormat="1" ht="15" customHeight="1">
      <c r="B171" s="224"/>
      <c r="C171" s="201" t="s">
        <v>959</v>
      </c>
      <c r="D171" s="201"/>
      <c r="E171" s="201"/>
      <c r="F171" s="222" t="s">
        <v>1011</v>
      </c>
      <c r="G171" s="201"/>
      <c r="H171" s="201" t="s">
        <v>1078</v>
      </c>
      <c r="I171" s="201" t="s">
        <v>1013</v>
      </c>
      <c r="J171" s="201" t="s">
        <v>1062</v>
      </c>
      <c r="K171" s="245"/>
    </row>
    <row r="172" spans="2:11" customFormat="1" ht="15" customHeight="1">
      <c r="B172" s="224"/>
      <c r="C172" s="201" t="s">
        <v>1016</v>
      </c>
      <c r="D172" s="201"/>
      <c r="E172" s="201"/>
      <c r="F172" s="222" t="s">
        <v>1017</v>
      </c>
      <c r="G172" s="201"/>
      <c r="H172" s="201" t="s">
        <v>1078</v>
      </c>
      <c r="I172" s="201" t="s">
        <v>1013</v>
      </c>
      <c r="J172" s="201">
        <v>50</v>
      </c>
      <c r="K172" s="245"/>
    </row>
    <row r="173" spans="2:11" customFormat="1" ht="15" customHeight="1">
      <c r="B173" s="224"/>
      <c r="C173" s="201" t="s">
        <v>1019</v>
      </c>
      <c r="D173" s="201"/>
      <c r="E173" s="201"/>
      <c r="F173" s="222" t="s">
        <v>1011</v>
      </c>
      <c r="G173" s="201"/>
      <c r="H173" s="201" t="s">
        <v>1078</v>
      </c>
      <c r="I173" s="201" t="s">
        <v>1021</v>
      </c>
      <c r="J173" s="201"/>
      <c r="K173" s="245"/>
    </row>
    <row r="174" spans="2:11" customFormat="1" ht="15" customHeight="1">
      <c r="B174" s="224"/>
      <c r="C174" s="201" t="s">
        <v>1030</v>
      </c>
      <c r="D174" s="201"/>
      <c r="E174" s="201"/>
      <c r="F174" s="222" t="s">
        <v>1017</v>
      </c>
      <c r="G174" s="201"/>
      <c r="H174" s="201" t="s">
        <v>1078</v>
      </c>
      <c r="I174" s="201" t="s">
        <v>1013</v>
      </c>
      <c r="J174" s="201">
        <v>50</v>
      </c>
      <c r="K174" s="245"/>
    </row>
    <row r="175" spans="2:11" customFormat="1" ht="15" customHeight="1">
      <c r="B175" s="224"/>
      <c r="C175" s="201" t="s">
        <v>1038</v>
      </c>
      <c r="D175" s="201"/>
      <c r="E175" s="201"/>
      <c r="F175" s="222" t="s">
        <v>1017</v>
      </c>
      <c r="G175" s="201"/>
      <c r="H175" s="201" t="s">
        <v>1078</v>
      </c>
      <c r="I175" s="201" t="s">
        <v>1013</v>
      </c>
      <c r="J175" s="201">
        <v>50</v>
      </c>
      <c r="K175" s="245"/>
    </row>
    <row r="176" spans="2:11" customFormat="1" ht="15" customHeight="1">
      <c r="B176" s="224"/>
      <c r="C176" s="201" t="s">
        <v>1036</v>
      </c>
      <c r="D176" s="201"/>
      <c r="E176" s="201"/>
      <c r="F176" s="222" t="s">
        <v>1017</v>
      </c>
      <c r="G176" s="201"/>
      <c r="H176" s="201" t="s">
        <v>1078</v>
      </c>
      <c r="I176" s="201" t="s">
        <v>1013</v>
      </c>
      <c r="J176" s="201">
        <v>50</v>
      </c>
      <c r="K176" s="245"/>
    </row>
    <row r="177" spans="2:11" customFormat="1" ht="15" customHeight="1">
      <c r="B177" s="224"/>
      <c r="C177" s="201" t="s">
        <v>138</v>
      </c>
      <c r="D177" s="201"/>
      <c r="E177" s="201"/>
      <c r="F177" s="222" t="s">
        <v>1011</v>
      </c>
      <c r="G177" s="201"/>
      <c r="H177" s="201" t="s">
        <v>1079</v>
      </c>
      <c r="I177" s="201" t="s">
        <v>1080</v>
      </c>
      <c r="J177" s="201"/>
      <c r="K177" s="245"/>
    </row>
    <row r="178" spans="2:11" customFormat="1" ht="15" customHeight="1">
      <c r="B178" s="224"/>
      <c r="C178" s="201" t="s">
        <v>62</v>
      </c>
      <c r="D178" s="201"/>
      <c r="E178" s="201"/>
      <c r="F178" s="222" t="s">
        <v>1011</v>
      </c>
      <c r="G178" s="201"/>
      <c r="H178" s="201" t="s">
        <v>1081</v>
      </c>
      <c r="I178" s="201" t="s">
        <v>1082</v>
      </c>
      <c r="J178" s="201">
        <v>1</v>
      </c>
      <c r="K178" s="245"/>
    </row>
    <row r="179" spans="2:11" customFormat="1" ht="15" customHeight="1">
      <c r="B179" s="224"/>
      <c r="C179" s="201" t="s">
        <v>58</v>
      </c>
      <c r="D179" s="201"/>
      <c r="E179" s="201"/>
      <c r="F179" s="222" t="s">
        <v>1011</v>
      </c>
      <c r="G179" s="201"/>
      <c r="H179" s="201" t="s">
        <v>1083</v>
      </c>
      <c r="I179" s="201" t="s">
        <v>1013</v>
      </c>
      <c r="J179" s="201">
        <v>20</v>
      </c>
      <c r="K179" s="245"/>
    </row>
    <row r="180" spans="2:11" customFormat="1" ht="15" customHeight="1">
      <c r="B180" s="224"/>
      <c r="C180" s="201" t="s">
        <v>59</v>
      </c>
      <c r="D180" s="201"/>
      <c r="E180" s="201"/>
      <c r="F180" s="222" t="s">
        <v>1011</v>
      </c>
      <c r="G180" s="201"/>
      <c r="H180" s="201" t="s">
        <v>1084</v>
      </c>
      <c r="I180" s="201" t="s">
        <v>1013</v>
      </c>
      <c r="J180" s="201">
        <v>255</v>
      </c>
      <c r="K180" s="245"/>
    </row>
    <row r="181" spans="2:11" customFormat="1" ht="15" customHeight="1">
      <c r="B181" s="224"/>
      <c r="C181" s="201" t="s">
        <v>139</v>
      </c>
      <c r="D181" s="201"/>
      <c r="E181" s="201"/>
      <c r="F181" s="222" t="s">
        <v>1011</v>
      </c>
      <c r="G181" s="201"/>
      <c r="H181" s="201" t="s">
        <v>975</v>
      </c>
      <c r="I181" s="201" t="s">
        <v>1013</v>
      </c>
      <c r="J181" s="201">
        <v>10</v>
      </c>
      <c r="K181" s="245"/>
    </row>
    <row r="182" spans="2:11" customFormat="1" ht="15" customHeight="1">
      <c r="B182" s="224"/>
      <c r="C182" s="201" t="s">
        <v>140</v>
      </c>
      <c r="D182" s="201"/>
      <c r="E182" s="201"/>
      <c r="F182" s="222" t="s">
        <v>1011</v>
      </c>
      <c r="G182" s="201"/>
      <c r="H182" s="201" t="s">
        <v>1085</v>
      </c>
      <c r="I182" s="201" t="s">
        <v>1046</v>
      </c>
      <c r="J182" s="201"/>
      <c r="K182" s="245"/>
    </row>
    <row r="183" spans="2:11" customFormat="1" ht="15" customHeight="1">
      <c r="B183" s="224"/>
      <c r="C183" s="201" t="s">
        <v>1086</v>
      </c>
      <c r="D183" s="201"/>
      <c r="E183" s="201"/>
      <c r="F183" s="222" t="s">
        <v>1011</v>
      </c>
      <c r="G183" s="201"/>
      <c r="H183" s="201" t="s">
        <v>1087</v>
      </c>
      <c r="I183" s="201" t="s">
        <v>1046</v>
      </c>
      <c r="J183" s="201"/>
      <c r="K183" s="245"/>
    </row>
    <row r="184" spans="2:11" customFormat="1" ht="15" customHeight="1">
      <c r="B184" s="224"/>
      <c r="C184" s="201" t="s">
        <v>1075</v>
      </c>
      <c r="D184" s="201"/>
      <c r="E184" s="201"/>
      <c r="F184" s="222" t="s">
        <v>1011</v>
      </c>
      <c r="G184" s="201"/>
      <c r="H184" s="201" t="s">
        <v>1088</v>
      </c>
      <c r="I184" s="201" t="s">
        <v>1046</v>
      </c>
      <c r="J184" s="201"/>
      <c r="K184" s="245"/>
    </row>
    <row r="185" spans="2:11" customFormat="1" ht="15" customHeight="1">
      <c r="B185" s="224"/>
      <c r="C185" s="201" t="s">
        <v>142</v>
      </c>
      <c r="D185" s="201"/>
      <c r="E185" s="201"/>
      <c r="F185" s="222" t="s">
        <v>1017</v>
      </c>
      <c r="G185" s="201"/>
      <c r="H185" s="201" t="s">
        <v>1089</v>
      </c>
      <c r="I185" s="201" t="s">
        <v>1013</v>
      </c>
      <c r="J185" s="201">
        <v>50</v>
      </c>
      <c r="K185" s="245"/>
    </row>
    <row r="186" spans="2:11" customFormat="1" ht="15" customHeight="1">
      <c r="B186" s="224"/>
      <c r="C186" s="201" t="s">
        <v>1090</v>
      </c>
      <c r="D186" s="201"/>
      <c r="E186" s="201"/>
      <c r="F186" s="222" t="s">
        <v>1017</v>
      </c>
      <c r="G186" s="201"/>
      <c r="H186" s="201" t="s">
        <v>1091</v>
      </c>
      <c r="I186" s="201" t="s">
        <v>1092</v>
      </c>
      <c r="J186" s="201"/>
      <c r="K186" s="245"/>
    </row>
    <row r="187" spans="2:11" customFormat="1" ht="15" customHeight="1">
      <c r="B187" s="224"/>
      <c r="C187" s="201" t="s">
        <v>1093</v>
      </c>
      <c r="D187" s="201"/>
      <c r="E187" s="201"/>
      <c r="F187" s="222" t="s">
        <v>1017</v>
      </c>
      <c r="G187" s="201"/>
      <c r="H187" s="201" t="s">
        <v>1094</v>
      </c>
      <c r="I187" s="201" t="s">
        <v>1092</v>
      </c>
      <c r="J187" s="201"/>
      <c r="K187" s="245"/>
    </row>
    <row r="188" spans="2:11" customFormat="1" ht="15" customHeight="1">
      <c r="B188" s="224"/>
      <c r="C188" s="201" t="s">
        <v>1095</v>
      </c>
      <c r="D188" s="201"/>
      <c r="E188" s="201"/>
      <c r="F188" s="222" t="s">
        <v>1017</v>
      </c>
      <c r="G188" s="201"/>
      <c r="H188" s="201" t="s">
        <v>1096</v>
      </c>
      <c r="I188" s="201" t="s">
        <v>1092</v>
      </c>
      <c r="J188" s="201"/>
      <c r="K188" s="245"/>
    </row>
    <row r="189" spans="2:11" customFormat="1" ht="15" customHeight="1">
      <c r="B189" s="224"/>
      <c r="C189" s="258" t="s">
        <v>1097</v>
      </c>
      <c r="D189" s="201"/>
      <c r="E189" s="201"/>
      <c r="F189" s="222" t="s">
        <v>1017</v>
      </c>
      <c r="G189" s="201"/>
      <c r="H189" s="201" t="s">
        <v>1098</v>
      </c>
      <c r="I189" s="201" t="s">
        <v>1099</v>
      </c>
      <c r="J189" s="259" t="s">
        <v>1100</v>
      </c>
      <c r="K189" s="245"/>
    </row>
    <row r="190" spans="2:11" customFormat="1" ht="15" customHeight="1">
      <c r="B190" s="224"/>
      <c r="C190" s="258" t="s">
        <v>47</v>
      </c>
      <c r="D190" s="201"/>
      <c r="E190" s="201"/>
      <c r="F190" s="222" t="s">
        <v>1011</v>
      </c>
      <c r="G190" s="201"/>
      <c r="H190" s="198" t="s">
        <v>1101</v>
      </c>
      <c r="I190" s="201" t="s">
        <v>1102</v>
      </c>
      <c r="J190" s="201"/>
      <c r="K190" s="245"/>
    </row>
    <row r="191" spans="2:11" customFormat="1" ht="15" customHeight="1">
      <c r="B191" s="224"/>
      <c r="C191" s="258" t="s">
        <v>1103</v>
      </c>
      <c r="D191" s="201"/>
      <c r="E191" s="201"/>
      <c r="F191" s="222" t="s">
        <v>1011</v>
      </c>
      <c r="G191" s="201"/>
      <c r="H191" s="201" t="s">
        <v>1104</v>
      </c>
      <c r="I191" s="201" t="s">
        <v>1046</v>
      </c>
      <c r="J191" s="201"/>
      <c r="K191" s="245"/>
    </row>
    <row r="192" spans="2:11" customFormat="1" ht="15" customHeight="1">
      <c r="B192" s="224"/>
      <c r="C192" s="258" t="s">
        <v>1105</v>
      </c>
      <c r="D192" s="201"/>
      <c r="E192" s="201"/>
      <c r="F192" s="222" t="s">
        <v>1011</v>
      </c>
      <c r="G192" s="201"/>
      <c r="H192" s="201" t="s">
        <v>1106</v>
      </c>
      <c r="I192" s="201" t="s">
        <v>1046</v>
      </c>
      <c r="J192" s="201"/>
      <c r="K192" s="245"/>
    </row>
    <row r="193" spans="2:11" customFormat="1" ht="15" customHeight="1">
      <c r="B193" s="224"/>
      <c r="C193" s="258" t="s">
        <v>1107</v>
      </c>
      <c r="D193" s="201"/>
      <c r="E193" s="201"/>
      <c r="F193" s="222" t="s">
        <v>1017</v>
      </c>
      <c r="G193" s="201"/>
      <c r="H193" s="201" t="s">
        <v>1108</v>
      </c>
      <c r="I193" s="201" t="s">
        <v>1046</v>
      </c>
      <c r="J193" s="201"/>
      <c r="K193" s="245"/>
    </row>
    <row r="194" spans="2:11" customFormat="1" ht="15" customHeight="1">
      <c r="B194" s="251"/>
      <c r="C194" s="260"/>
      <c r="D194" s="231"/>
      <c r="E194" s="231"/>
      <c r="F194" s="231"/>
      <c r="G194" s="231"/>
      <c r="H194" s="231"/>
      <c r="I194" s="231"/>
      <c r="J194" s="231"/>
      <c r="K194" s="252"/>
    </row>
    <row r="195" spans="2:11" customFormat="1" ht="18.75" customHeight="1">
      <c r="B195" s="233"/>
      <c r="C195" s="243"/>
      <c r="D195" s="243"/>
      <c r="E195" s="243"/>
      <c r="F195" s="253"/>
      <c r="G195" s="243"/>
      <c r="H195" s="243"/>
      <c r="I195" s="243"/>
      <c r="J195" s="243"/>
      <c r="K195" s="233"/>
    </row>
    <row r="196" spans="2:11" customFormat="1" ht="18.75" customHeight="1">
      <c r="B196" s="233"/>
      <c r="C196" s="243"/>
      <c r="D196" s="243"/>
      <c r="E196" s="243"/>
      <c r="F196" s="253"/>
      <c r="G196" s="243"/>
      <c r="H196" s="243"/>
      <c r="I196" s="243"/>
      <c r="J196" s="243"/>
      <c r="K196" s="233"/>
    </row>
    <row r="197" spans="2:11" customFormat="1" ht="18.75" customHeight="1">
      <c r="B197" s="208"/>
      <c r="C197" s="208"/>
      <c r="D197" s="208"/>
      <c r="E197" s="208"/>
      <c r="F197" s="208"/>
      <c r="G197" s="208"/>
      <c r="H197" s="208"/>
      <c r="I197" s="208"/>
      <c r="J197" s="208"/>
      <c r="K197" s="208"/>
    </row>
    <row r="198" spans="2:11" customFormat="1" ht="13.5">
      <c r="B198" s="190"/>
      <c r="C198" s="191"/>
      <c r="D198" s="191"/>
      <c r="E198" s="191"/>
      <c r="F198" s="191"/>
      <c r="G198" s="191"/>
      <c r="H198" s="191"/>
      <c r="I198" s="191"/>
      <c r="J198" s="191"/>
      <c r="K198" s="192"/>
    </row>
    <row r="199" spans="2:11" customFormat="1" ht="21">
      <c r="B199" s="193"/>
      <c r="C199" s="310" t="s">
        <v>1109</v>
      </c>
      <c r="D199" s="310"/>
      <c r="E199" s="310"/>
      <c r="F199" s="310"/>
      <c r="G199" s="310"/>
      <c r="H199" s="310"/>
      <c r="I199" s="310"/>
      <c r="J199" s="310"/>
      <c r="K199" s="194"/>
    </row>
    <row r="200" spans="2:11" customFormat="1" ht="25.5" customHeight="1">
      <c r="B200" s="193"/>
      <c r="C200" s="261" t="s">
        <v>1110</v>
      </c>
      <c r="D200" s="261"/>
      <c r="E200" s="261"/>
      <c r="F200" s="261" t="s">
        <v>1111</v>
      </c>
      <c r="G200" s="262"/>
      <c r="H200" s="311" t="s">
        <v>1112</v>
      </c>
      <c r="I200" s="311"/>
      <c r="J200" s="311"/>
      <c r="K200" s="194"/>
    </row>
    <row r="201" spans="2:11" customFormat="1" ht="5.25" customHeight="1">
      <c r="B201" s="224"/>
      <c r="C201" s="219"/>
      <c r="D201" s="219"/>
      <c r="E201" s="219"/>
      <c r="F201" s="219"/>
      <c r="G201" s="243"/>
      <c r="H201" s="219"/>
      <c r="I201" s="219"/>
      <c r="J201" s="219"/>
      <c r="K201" s="245"/>
    </row>
    <row r="202" spans="2:11" customFormat="1" ht="15" customHeight="1">
      <c r="B202" s="224"/>
      <c r="C202" s="201" t="s">
        <v>1102</v>
      </c>
      <c r="D202" s="201"/>
      <c r="E202" s="201"/>
      <c r="F202" s="222" t="s">
        <v>48</v>
      </c>
      <c r="G202" s="201"/>
      <c r="H202" s="312" t="s">
        <v>1113</v>
      </c>
      <c r="I202" s="312"/>
      <c r="J202" s="312"/>
      <c r="K202" s="245"/>
    </row>
    <row r="203" spans="2:11" customFormat="1" ht="15" customHeight="1">
      <c r="B203" s="224"/>
      <c r="C203" s="201"/>
      <c r="D203" s="201"/>
      <c r="E203" s="201"/>
      <c r="F203" s="222" t="s">
        <v>49</v>
      </c>
      <c r="G203" s="201"/>
      <c r="H203" s="312" t="s">
        <v>1114</v>
      </c>
      <c r="I203" s="312"/>
      <c r="J203" s="312"/>
      <c r="K203" s="245"/>
    </row>
    <row r="204" spans="2:11" customFormat="1" ht="15" customHeight="1">
      <c r="B204" s="224"/>
      <c r="C204" s="201"/>
      <c r="D204" s="201"/>
      <c r="E204" s="201"/>
      <c r="F204" s="222" t="s">
        <v>52</v>
      </c>
      <c r="G204" s="201"/>
      <c r="H204" s="312" t="s">
        <v>1115</v>
      </c>
      <c r="I204" s="312"/>
      <c r="J204" s="312"/>
      <c r="K204" s="245"/>
    </row>
    <row r="205" spans="2:11" customFormat="1" ht="15" customHeight="1">
      <c r="B205" s="224"/>
      <c r="C205" s="201"/>
      <c r="D205" s="201"/>
      <c r="E205" s="201"/>
      <c r="F205" s="222" t="s">
        <v>50</v>
      </c>
      <c r="G205" s="201"/>
      <c r="H205" s="312" t="s">
        <v>1116</v>
      </c>
      <c r="I205" s="312"/>
      <c r="J205" s="312"/>
      <c r="K205" s="245"/>
    </row>
    <row r="206" spans="2:11" customFormat="1" ht="15" customHeight="1">
      <c r="B206" s="224"/>
      <c r="C206" s="201"/>
      <c r="D206" s="201"/>
      <c r="E206" s="201"/>
      <c r="F206" s="222" t="s">
        <v>51</v>
      </c>
      <c r="G206" s="201"/>
      <c r="H206" s="312" t="s">
        <v>1117</v>
      </c>
      <c r="I206" s="312"/>
      <c r="J206" s="312"/>
      <c r="K206" s="245"/>
    </row>
    <row r="207" spans="2:11" customFormat="1" ht="15" customHeight="1">
      <c r="B207" s="224"/>
      <c r="C207" s="201"/>
      <c r="D207" s="201"/>
      <c r="E207" s="201"/>
      <c r="F207" s="222"/>
      <c r="G207" s="201"/>
      <c r="H207" s="201"/>
      <c r="I207" s="201"/>
      <c r="J207" s="201"/>
      <c r="K207" s="245"/>
    </row>
    <row r="208" spans="2:11" customFormat="1" ht="15" customHeight="1">
      <c r="B208" s="224"/>
      <c r="C208" s="201" t="s">
        <v>1058</v>
      </c>
      <c r="D208" s="201"/>
      <c r="E208" s="201"/>
      <c r="F208" s="222" t="s">
        <v>84</v>
      </c>
      <c r="G208" s="201"/>
      <c r="H208" s="312" t="s">
        <v>1118</v>
      </c>
      <c r="I208" s="312"/>
      <c r="J208" s="312"/>
      <c r="K208" s="245"/>
    </row>
    <row r="209" spans="2:11" customFormat="1" ht="15" customHeight="1">
      <c r="B209" s="224"/>
      <c r="C209" s="201"/>
      <c r="D209" s="201"/>
      <c r="E209" s="201"/>
      <c r="F209" s="222" t="s">
        <v>953</v>
      </c>
      <c r="G209" s="201"/>
      <c r="H209" s="312" t="s">
        <v>954</v>
      </c>
      <c r="I209" s="312"/>
      <c r="J209" s="312"/>
      <c r="K209" s="245"/>
    </row>
    <row r="210" spans="2:11" customFormat="1" ht="15" customHeight="1">
      <c r="B210" s="224"/>
      <c r="C210" s="201"/>
      <c r="D210" s="201"/>
      <c r="E210" s="201"/>
      <c r="F210" s="222" t="s">
        <v>951</v>
      </c>
      <c r="G210" s="201"/>
      <c r="H210" s="312" t="s">
        <v>1119</v>
      </c>
      <c r="I210" s="312"/>
      <c r="J210" s="312"/>
      <c r="K210" s="245"/>
    </row>
    <row r="211" spans="2:11" customFormat="1" ht="15" customHeight="1">
      <c r="B211" s="263"/>
      <c r="C211" s="201"/>
      <c r="D211" s="201"/>
      <c r="E211" s="201"/>
      <c r="F211" s="222" t="s">
        <v>955</v>
      </c>
      <c r="G211" s="258"/>
      <c r="H211" s="313" t="s">
        <v>956</v>
      </c>
      <c r="I211" s="313"/>
      <c r="J211" s="313"/>
      <c r="K211" s="264"/>
    </row>
    <row r="212" spans="2:11" customFormat="1" ht="15" customHeight="1">
      <c r="B212" s="263"/>
      <c r="C212" s="201"/>
      <c r="D212" s="201"/>
      <c r="E212" s="201"/>
      <c r="F212" s="222" t="s">
        <v>957</v>
      </c>
      <c r="G212" s="258"/>
      <c r="H212" s="313" t="s">
        <v>1120</v>
      </c>
      <c r="I212" s="313"/>
      <c r="J212" s="313"/>
      <c r="K212" s="264"/>
    </row>
    <row r="213" spans="2:11" customFormat="1" ht="15" customHeight="1">
      <c r="B213" s="263"/>
      <c r="C213" s="201"/>
      <c r="D213" s="201"/>
      <c r="E213" s="201"/>
      <c r="F213" s="222"/>
      <c r="G213" s="258"/>
      <c r="H213" s="249"/>
      <c r="I213" s="249"/>
      <c r="J213" s="249"/>
      <c r="K213" s="264"/>
    </row>
    <row r="214" spans="2:11" customFormat="1" ht="15" customHeight="1">
      <c r="B214" s="263"/>
      <c r="C214" s="201" t="s">
        <v>1082</v>
      </c>
      <c r="D214" s="201"/>
      <c r="E214" s="201"/>
      <c r="F214" s="222">
        <v>1</v>
      </c>
      <c r="G214" s="258"/>
      <c r="H214" s="313" t="s">
        <v>1121</v>
      </c>
      <c r="I214" s="313"/>
      <c r="J214" s="313"/>
      <c r="K214" s="264"/>
    </row>
    <row r="215" spans="2:11" customFormat="1" ht="15" customHeight="1">
      <c r="B215" s="263"/>
      <c r="C215" s="201"/>
      <c r="D215" s="201"/>
      <c r="E215" s="201"/>
      <c r="F215" s="222">
        <v>2</v>
      </c>
      <c r="G215" s="258"/>
      <c r="H215" s="313" t="s">
        <v>1122</v>
      </c>
      <c r="I215" s="313"/>
      <c r="J215" s="313"/>
      <c r="K215" s="264"/>
    </row>
    <row r="216" spans="2:11" customFormat="1" ht="15" customHeight="1">
      <c r="B216" s="263"/>
      <c r="C216" s="201"/>
      <c r="D216" s="201"/>
      <c r="E216" s="201"/>
      <c r="F216" s="222">
        <v>3</v>
      </c>
      <c r="G216" s="258"/>
      <c r="H216" s="313" t="s">
        <v>1123</v>
      </c>
      <c r="I216" s="313"/>
      <c r="J216" s="313"/>
      <c r="K216" s="264"/>
    </row>
    <row r="217" spans="2:11" customFormat="1" ht="15" customHeight="1">
      <c r="B217" s="263"/>
      <c r="C217" s="201"/>
      <c r="D217" s="201"/>
      <c r="E217" s="201"/>
      <c r="F217" s="222">
        <v>4</v>
      </c>
      <c r="G217" s="258"/>
      <c r="H217" s="313" t="s">
        <v>1124</v>
      </c>
      <c r="I217" s="313"/>
      <c r="J217" s="313"/>
      <c r="K217" s="264"/>
    </row>
    <row r="218" spans="2:11" customFormat="1" ht="12.75" customHeight="1">
      <c r="B218" s="265"/>
      <c r="C218" s="266"/>
      <c r="D218" s="266"/>
      <c r="E218" s="266"/>
      <c r="F218" s="266"/>
      <c r="G218" s="266"/>
      <c r="H218" s="266"/>
      <c r="I218" s="266"/>
      <c r="J218" s="266"/>
      <c r="K218" s="26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86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100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5" t="str">
        <f>'Rekapitulace stavby'!K6</f>
        <v>Sportovní areál obce hájek</v>
      </c>
      <c r="F7" s="306"/>
      <c r="G7" s="306"/>
      <c r="H7" s="306"/>
      <c r="L7" s="21"/>
    </row>
    <row r="8" spans="2:46" s="1" customFormat="1" ht="12" customHeight="1">
      <c r="B8" s="34"/>
      <c r="D8" s="28" t="s">
        <v>101</v>
      </c>
      <c r="L8" s="34"/>
    </row>
    <row r="9" spans="2:46" s="1" customFormat="1" ht="16.5" customHeight="1">
      <c r="B9" s="34"/>
      <c r="E9" s="268" t="s">
        <v>102</v>
      </c>
      <c r="F9" s="307"/>
      <c r="G9" s="307"/>
      <c r="H9" s="307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19</v>
      </c>
      <c r="I11" s="28" t="s">
        <v>20</v>
      </c>
      <c r="J11" s="26" t="s">
        <v>21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27. 2. 2023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28</v>
      </c>
      <c r="I14" s="28" t="s">
        <v>29</v>
      </c>
      <c r="J14" s="26" t="s">
        <v>30</v>
      </c>
      <c r="L14" s="34"/>
    </row>
    <row r="15" spans="2:46" s="1" customFormat="1" ht="18" customHeight="1">
      <c r="B15" s="34"/>
      <c r="E15" s="26" t="s">
        <v>31</v>
      </c>
      <c r="I15" s="28" t="s">
        <v>32</v>
      </c>
      <c r="J15" s="26" t="s">
        <v>21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33</v>
      </c>
      <c r="I17" s="28" t="s">
        <v>29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08" t="str">
        <f>'Rekapitulace stavby'!E14</f>
        <v>Vyplň údaj</v>
      </c>
      <c r="F18" s="289"/>
      <c r="G18" s="289"/>
      <c r="H18" s="289"/>
      <c r="I18" s="28" t="s">
        <v>32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35</v>
      </c>
      <c r="I20" s="28" t="s">
        <v>29</v>
      </c>
      <c r="J20" s="26" t="s">
        <v>36</v>
      </c>
      <c r="L20" s="34"/>
    </row>
    <row r="21" spans="2:12" s="1" customFormat="1" ht="18" customHeight="1">
      <c r="B21" s="34"/>
      <c r="E21" s="26" t="s">
        <v>37</v>
      </c>
      <c r="I21" s="28" t="s">
        <v>32</v>
      </c>
      <c r="J21" s="26" t="s">
        <v>38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40</v>
      </c>
      <c r="I23" s="28" t="s">
        <v>29</v>
      </c>
      <c r="J23" s="26" t="s">
        <v>36</v>
      </c>
      <c r="L23" s="34"/>
    </row>
    <row r="24" spans="2:12" s="1" customFormat="1" ht="18" customHeight="1">
      <c r="B24" s="34"/>
      <c r="E24" s="26" t="s">
        <v>37</v>
      </c>
      <c r="I24" s="28" t="s">
        <v>32</v>
      </c>
      <c r="J24" s="26" t="s">
        <v>38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41</v>
      </c>
      <c r="L26" s="34"/>
    </row>
    <row r="27" spans="2:12" s="7" customFormat="1" ht="71.25" customHeight="1">
      <c r="B27" s="88"/>
      <c r="E27" s="294" t="s">
        <v>42</v>
      </c>
      <c r="F27" s="294"/>
      <c r="G27" s="294"/>
      <c r="H27" s="294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43</v>
      </c>
      <c r="J30" s="65">
        <f>ROUND(J109,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45</v>
      </c>
      <c r="I32" s="37" t="s">
        <v>44</v>
      </c>
      <c r="J32" s="37" t="s">
        <v>46</v>
      </c>
      <c r="L32" s="34"/>
    </row>
    <row r="33" spans="2:12" s="1" customFormat="1" ht="14.45" customHeight="1">
      <c r="B33" s="34"/>
      <c r="D33" s="54" t="s">
        <v>47</v>
      </c>
      <c r="E33" s="28" t="s">
        <v>48</v>
      </c>
      <c r="F33" s="90">
        <f>ROUND((SUM(BE109:BE311)),  2)</f>
        <v>0</v>
      </c>
      <c r="I33" s="91">
        <v>0.21</v>
      </c>
      <c r="J33" s="90">
        <f>ROUND(((SUM(BE109:BE311))*I33),  2)</f>
        <v>0</v>
      </c>
      <c r="L33" s="34"/>
    </row>
    <row r="34" spans="2:12" s="1" customFormat="1" ht="14.45" customHeight="1">
      <c r="B34" s="34"/>
      <c r="E34" s="28" t="s">
        <v>49</v>
      </c>
      <c r="F34" s="90">
        <f>ROUND((SUM(BF109:BF311)),  2)</f>
        <v>0</v>
      </c>
      <c r="I34" s="91">
        <v>0.15</v>
      </c>
      <c r="J34" s="90">
        <f>ROUND(((SUM(BF109:BF311))*I34),  2)</f>
        <v>0</v>
      </c>
      <c r="L34" s="34"/>
    </row>
    <row r="35" spans="2:12" s="1" customFormat="1" ht="14.45" hidden="1" customHeight="1">
      <c r="B35" s="34"/>
      <c r="E35" s="28" t="s">
        <v>50</v>
      </c>
      <c r="F35" s="90">
        <f>ROUND((SUM(BG109:BG311)),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51</v>
      </c>
      <c r="F36" s="90">
        <f>ROUND((SUM(BH109:BH311)),  2)</f>
        <v>0</v>
      </c>
      <c r="I36" s="91">
        <v>0.15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52</v>
      </c>
      <c r="F37" s="90">
        <f>ROUND((SUM(BI109:BI311)),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53</v>
      </c>
      <c r="E39" s="56"/>
      <c r="F39" s="56"/>
      <c r="G39" s="94" t="s">
        <v>54</v>
      </c>
      <c r="H39" s="95" t="s">
        <v>55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103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05" t="str">
        <f>E7</f>
        <v>Sportovní areál obce hájek</v>
      </c>
      <c r="F48" s="306"/>
      <c r="G48" s="306"/>
      <c r="H48" s="306"/>
      <c r="L48" s="34"/>
    </row>
    <row r="49" spans="2:47" s="1" customFormat="1" ht="12" customHeight="1">
      <c r="B49" s="34"/>
      <c r="C49" s="28" t="s">
        <v>101</v>
      </c>
      <c r="L49" s="34"/>
    </row>
    <row r="50" spans="2:47" s="1" customFormat="1" ht="16.5" customHeight="1">
      <c r="B50" s="34"/>
      <c r="E50" s="268" t="str">
        <f>E9</f>
        <v>SO01 - Hřiště na malou kopanou 36x62m</v>
      </c>
      <c r="F50" s="307"/>
      <c r="G50" s="307"/>
      <c r="H50" s="307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obec Hájek</v>
      </c>
      <c r="I52" s="28" t="s">
        <v>24</v>
      </c>
      <c r="J52" s="51" t="str">
        <f>IF(J12="","",J12)</f>
        <v>27. 2. 2023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28</v>
      </c>
      <c r="F54" s="26" t="str">
        <f>E15</f>
        <v>Obec Hájek</v>
      </c>
      <c r="I54" s="28" t="s">
        <v>35</v>
      </c>
      <c r="J54" s="32" t="str">
        <f>E21</f>
        <v>Beniksport s.r.o.</v>
      </c>
      <c r="L54" s="34"/>
    </row>
    <row r="55" spans="2:47" s="1" customFormat="1" ht="15.2" customHeight="1">
      <c r="B55" s="34"/>
      <c r="C55" s="28" t="s">
        <v>33</v>
      </c>
      <c r="F55" s="26" t="str">
        <f>IF(E18="","",E18)</f>
        <v>Vyplň údaj</v>
      </c>
      <c r="I55" s="28" t="s">
        <v>40</v>
      </c>
      <c r="J55" s="32" t="str">
        <f>E24</f>
        <v>Beniksport s.r.o.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104</v>
      </c>
      <c r="D57" s="92"/>
      <c r="E57" s="92"/>
      <c r="F57" s="92"/>
      <c r="G57" s="92"/>
      <c r="H57" s="92"/>
      <c r="I57" s="92"/>
      <c r="J57" s="99" t="s">
        <v>105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75</v>
      </c>
      <c r="J59" s="65">
        <f>J109</f>
        <v>0</v>
      </c>
      <c r="L59" s="34"/>
      <c r="AU59" s="18" t="s">
        <v>106</v>
      </c>
    </row>
    <row r="60" spans="2:47" s="8" customFormat="1" ht="24.95" customHeight="1">
      <c r="B60" s="101"/>
      <c r="D60" s="102" t="s">
        <v>107</v>
      </c>
      <c r="E60" s="103"/>
      <c r="F60" s="103"/>
      <c r="G60" s="103"/>
      <c r="H60" s="103"/>
      <c r="I60" s="103"/>
      <c r="J60" s="104">
        <f>J110</f>
        <v>0</v>
      </c>
      <c r="L60" s="101"/>
    </row>
    <row r="61" spans="2:47" s="9" customFormat="1" ht="19.899999999999999" customHeight="1">
      <c r="B61" s="105"/>
      <c r="D61" s="106" t="s">
        <v>108</v>
      </c>
      <c r="E61" s="107"/>
      <c r="F61" s="107"/>
      <c r="G61" s="107"/>
      <c r="H61" s="107"/>
      <c r="I61" s="107"/>
      <c r="J61" s="108">
        <f>J111</f>
        <v>0</v>
      </c>
      <c r="L61" s="105"/>
    </row>
    <row r="62" spans="2:47" s="9" customFormat="1" ht="14.85" customHeight="1">
      <c r="B62" s="105"/>
      <c r="D62" s="106" t="s">
        <v>109</v>
      </c>
      <c r="E62" s="107"/>
      <c r="F62" s="107"/>
      <c r="G62" s="107"/>
      <c r="H62" s="107"/>
      <c r="I62" s="107"/>
      <c r="J62" s="108">
        <f>J112</f>
        <v>0</v>
      </c>
      <c r="L62" s="105"/>
    </row>
    <row r="63" spans="2:47" s="9" customFormat="1" ht="14.85" customHeight="1">
      <c r="B63" s="105"/>
      <c r="D63" s="106" t="s">
        <v>110</v>
      </c>
      <c r="E63" s="107"/>
      <c r="F63" s="107"/>
      <c r="G63" s="107"/>
      <c r="H63" s="107"/>
      <c r="I63" s="107"/>
      <c r="J63" s="108">
        <f>J122</f>
        <v>0</v>
      </c>
      <c r="L63" s="105"/>
    </row>
    <row r="64" spans="2:47" s="9" customFormat="1" ht="14.85" customHeight="1">
      <c r="B64" s="105"/>
      <c r="D64" s="106" t="s">
        <v>111</v>
      </c>
      <c r="E64" s="107"/>
      <c r="F64" s="107"/>
      <c r="G64" s="107"/>
      <c r="H64" s="107"/>
      <c r="I64" s="107"/>
      <c r="J64" s="108">
        <f>J129</f>
        <v>0</v>
      </c>
      <c r="L64" s="105"/>
    </row>
    <row r="65" spans="2:12" s="9" customFormat="1" ht="14.85" customHeight="1">
      <c r="B65" s="105"/>
      <c r="D65" s="106" t="s">
        <v>112</v>
      </c>
      <c r="E65" s="107"/>
      <c r="F65" s="107"/>
      <c r="G65" s="107"/>
      <c r="H65" s="107"/>
      <c r="I65" s="107"/>
      <c r="J65" s="108">
        <f>J137</f>
        <v>0</v>
      </c>
      <c r="L65" s="105"/>
    </row>
    <row r="66" spans="2:12" s="9" customFormat="1" ht="14.85" customHeight="1">
      <c r="B66" s="105"/>
      <c r="D66" s="106" t="s">
        <v>113</v>
      </c>
      <c r="E66" s="107"/>
      <c r="F66" s="107"/>
      <c r="G66" s="107"/>
      <c r="H66" s="107"/>
      <c r="I66" s="107"/>
      <c r="J66" s="108">
        <f>J151</f>
        <v>0</v>
      </c>
      <c r="L66" s="105"/>
    </row>
    <row r="67" spans="2:12" s="9" customFormat="1" ht="14.85" customHeight="1">
      <c r="B67" s="105"/>
      <c r="D67" s="106" t="s">
        <v>114</v>
      </c>
      <c r="E67" s="107"/>
      <c r="F67" s="107"/>
      <c r="G67" s="107"/>
      <c r="H67" s="107"/>
      <c r="I67" s="107"/>
      <c r="J67" s="108">
        <f>J158</f>
        <v>0</v>
      </c>
      <c r="L67" s="105"/>
    </row>
    <row r="68" spans="2:12" s="9" customFormat="1" ht="19.899999999999999" customHeight="1">
      <c r="B68" s="105"/>
      <c r="D68" s="106" t="s">
        <v>115</v>
      </c>
      <c r="E68" s="107"/>
      <c r="F68" s="107"/>
      <c r="G68" s="107"/>
      <c r="H68" s="107"/>
      <c r="I68" s="107"/>
      <c r="J68" s="108">
        <f>J171</f>
        <v>0</v>
      </c>
      <c r="L68" s="105"/>
    </row>
    <row r="69" spans="2:12" s="9" customFormat="1" ht="14.85" customHeight="1">
      <c r="B69" s="105"/>
      <c r="D69" s="106" t="s">
        <v>116</v>
      </c>
      <c r="E69" s="107"/>
      <c r="F69" s="107"/>
      <c r="G69" s="107"/>
      <c r="H69" s="107"/>
      <c r="I69" s="107"/>
      <c r="J69" s="108">
        <f>J172</f>
        <v>0</v>
      </c>
      <c r="L69" s="105"/>
    </row>
    <row r="70" spans="2:12" s="9" customFormat="1" ht="19.899999999999999" customHeight="1">
      <c r="B70" s="105"/>
      <c r="D70" s="106" t="s">
        <v>117</v>
      </c>
      <c r="E70" s="107"/>
      <c r="F70" s="107"/>
      <c r="G70" s="107"/>
      <c r="H70" s="107"/>
      <c r="I70" s="107"/>
      <c r="J70" s="108">
        <f>J187</f>
        <v>0</v>
      </c>
      <c r="L70" s="105"/>
    </row>
    <row r="71" spans="2:12" s="9" customFormat="1" ht="14.85" customHeight="1">
      <c r="B71" s="105"/>
      <c r="D71" s="106" t="s">
        <v>118</v>
      </c>
      <c r="E71" s="107"/>
      <c r="F71" s="107"/>
      <c r="G71" s="107"/>
      <c r="H71" s="107"/>
      <c r="I71" s="107"/>
      <c r="J71" s="108">
        <f>J188</f>
        <v>0</v>
      </c>
      <c r="L71" s="105"/>
    </row>
    <row r="72" spans="2:12" s="9" customFormat="1" ht="14.85" customHeight="1">
      <c r="B72" s="105"/>
      <c r="D72" s="106" t="s">
        <v>119</v>
      </c>
      <c r="E72" s="107"/>
      <c r="F72" s="107"/>
      <c r="G72" s="107"/>
      <c r="H72" s="107"/>
      <c r="I72" s="107"/>
      <c r="J72" s="108">
        <f>J203</f>
        <v>0</v>
      </c>
      <c r="L72" s="105"/>
    </row>
    <row r="73" spans="2:12" s="9" customFormat="1" ht="19.899999999999999" customHeight="1">
      <c r="B73" s="105"/>
      <c r="D73" s="106" t="s">
        <v>120</v>
      </c>
      <c r="E73" s="107"/>
      <c r="F73" s="107"/>
      <c r="G73" s="107"/>
      <c r="H73" s="107"/>
      <c r="I73" s="107"/>
      <c r="J73" s="108">
        <f>J207</f>
        <v>0</v>
      </c>
      <c r="L73" s="105"/>
    </row>
    <row r="74" spans="2:12" s="9" customFormat="1" ht="14.85" customHeight="1">
      <c r="B74" s="105"/>
      <c r="D74" s="106" t="s">
        <v>121</v>
      </c>
      <c r="E74" s="107"/>
      <c r="F74" s="107"/>
      <c r="G74" s="107"/>
      <c r="H74" s="107"/>
      <c r="I74" s="107"/>
      <c r="J74" s="108">
        <f>J208</f>
        <v>0</v>
      </c>
      <c r="L74" s="105"/>
    </row>
    <row r="75" spans="2:12" s="9" customFormat="1" ht="14.85" customHeight="1">
      <c r="B75" s="105"/>
      <c r="D75" s="106" t="s">
        <v>122</v>
      </c>
      <c r="E75" s="107"/>
      <c r="F75" s="107"/>
      <c r="G75" s="107"/>
      <c r="H75" s="107"/>
      <c r="I75" s="107"/>
      <c r="J75" s="108">
        <f>J218</f>
        <v>0</v>
      </c>
      <c r="L75" s="105"/>
    </row>
    <row r="76" spans="2:12" s="9" customFormat="1" ht="14.85" customHeight="1">
      <c r="B76" s="105"/>
      <c r="D76" s="106" t="s">
        <v>123</v>
      </c>
      <c r="E76" s="107"/>
      <c r="F76" s="107"/>
      <c r="G76" s="107"/>
      <c r="H76" s="107"/>
      <c r="I76" s="107"/>
      <c r="J76" s="108">
        <f>J222</f>
        <v>0</v>
      </c>
      <c r="L76" s="105"/>
    </row>
    <row r="77" spans="2:12" s="9" customFormat="1" ht="14.85" customHeight="1">
      <c r="B77" s="105"/>
      <c r="D77" s="106" t="s">
        <v>124</v>
      </c>
      <c r="E77" s="107"/>
      <c r="F77" s="107"/>
      <c r="G77" s="107"/>
      <c r="H77" s="107"/>
      <c r="I77" s="107"/>
      <c r="J77" s="108">
        <f>J229</f>
        <v>0</v>
      </c>
      <c r="L77" s="105"/>
    </row>
    <row r="78" spans="2:12" s="9" customFormat="1" ht="19.899999999999999" customHeight="1">
      <c r="B78" s="105"/>
      <c r="D78" s="106" t="s">
        <v>125</v>
      </c>
      <c r="E78" s="107"/>
      <c r="F78" s="107"/>
      <c r="G78" s="107"/>
      <c r="H78" s="107"/>
      <c r="I78" s="107"/>
      <c r="J78" s="108">
        <f>J235</f>
        <v>0</v>
      </c>
      <c r="L78" s="105"/>
    </row>
    <row r="79" spans="2:12" s="9" customFormat="1" ht="14.85" customHeight="1">
      <c r="B79" s="105"/>
      <c r="D79" s="106" t="s">
        <v>126</v>
      </c>
      <c r="E79" s="107"/>
      <c r="F79" s="107"/>
      <c r="G79" s="107"/>
      <c r="H79" s="107"/>
      <c r="I79" s="107"/>
      <c r="J79" s="108">
        <f>J236</f>
        <v>0</v>
      </c>
      <c r="L79" s="105"/>
    </row>
    <row r="80" spans="2:12" s="9" customFormat="1" ht="14.85" customHeight="1">
      <c r="B80" s="105"/>
      <c r="D80" s="106" t="s">
        <v>127</v>
      </c>
      <c r="E80" s="107"/>
      <c r="F80" s="107"/>
      <c r="G80" s="107"/>
      <c r="H80" s="107"/>
      <c r="I80" s="107"/>
      <c r="J80" s="108">
        <f>J249</f>
        <v>0</v>
      </c>
      <c r="L80" s="105"/>
    </row>
    <row r="81" spans="2:12" s="9" customFormat="1" ht="14.85" customHeight="1">
      <c r="B81" s="105"/>
      <c r="D81" s="106" t="s">
        <v>128</v>
      </c>
      <c r="E81" s="107"/>
      <c r="F81" s="107"/>
      <c r="G81" s="107"/>
      <c r="H81" s="107"/>
      <c r="I81" s="107"/>
      <c r="J81" s="108">
        <f>J255</f>
        <v>0</v>
      </c>
      <c r="L81" s="105"/>
    </row>
    <row r="82" spans="2:12" s="9" customFormat="1" ht="14.85" customHeight="1">
      <c r="B82" s="105"/>
      <c r="D82" s="106" t="s">
        <v>129</v>
      </c>
      <c r="E82" s="107"/>
      <c r="F82" s="107"/>
      <c r="G82" s="107"/>
      <c r="H82" s="107"/>
      <c r="I82" s="107"/>
      <c r="J82" s="108">
        <f>J260</f>
        <v>0</v>
      </c>
      <c r="L82" s="105"/>
    </row>
    <row r="83" spans="2:12" s="8" customFormat="1" ht="24.95" customHeight="1">
      <c r="B83" s="101"/>
      <c r="D83" s="102" t="s">
        <v>130</v>
      </c>
      <c r="E83" s="103"/>
      <c r="F83" s="103"/>
      <c r="G83" s="103"/>
      <c r="H83" s="103"/>
      <c r="I83" s="103"/>
      <c r="J83" s="104">
        <f>J263</f>
        <v>0</v>
      </c>
      <c r="L83" s="101"/>
    </row>
    <row r="84" spans="2:12" s="9" customFormat="1" ht="19.899999999999999" customHeight="1">
      <c r="B84" s="105"/>
      <c r="D84" s="106" t="s">
        <v>131</v>
      </c>
      <c r="E84" s="107"/>
      <c r="F84" s="107"/>
      <c r="G84" s="107"/>
      <c r="H84" s="107"/>
      <c r="I84" s="107"/>
      <c r="J84" s="108">
        <f>J264</f>
        <v>0</v>
      </c>
      <c r="L84" s="105"/>
    </row>
    <row r="85" spans="2:12" s="9" customFormat="1" ht="19.899999999999999" customHeight="1">
      <c r="B85" s="105"/>
      <c r="D85" s="106" t="s">
        <v>132</v>
      </c>
      <c r="E85" s="107"/>
      <c r="F85" s="107"/>
      <c r="G85" s="107"/>
      <c r="H85" s="107"/>
      <c r="I85" s="107"/>
      <c r="J85" s="108">
        <f>J275</f>
        <v>0</v>
      </c>
      <c r="L85" s="105"/>
    </row>
    <row r="86" spans="2:12" s="9" customFormat="1" ht="19.899999999999999" customHeight="1">
      <c r="B86" s="105"/>
      <c r="D86" s="106" t="s">
        <v>133</v>
      </c>
      <c r="E86" s="107"/>
      <c r="F86" s="107"/>
      <c r="G86" s="107"/>
      <c r="H86" s="107"/>
      <c r="I86" s="107"/>
      <c r="J86" s="108">
        <f>J293</f>
        <v>0</v>
      </c>
      <c r="L86" s="105"/>
    </row>
    <row r="87" spans="2:12" s="9" customFormat="1" ht="19.899999999999999" customHeight="1">
      <c r="B87" s="105"/>
      <c r="D87" s="106" t="s">
        <v>134</v>
      </c>
      <c r="E87" s="107"/>
      <c r="F87" s="107"/>
      <c r="G87" s="107"/>
      <c r="H87" s="107"/>
      <c r="I87" s="107"/>
      <c r="J87" s="108">
        <f>J306</f>
        <v>0</v>
      </c>
      <c r="L87" s="105"/>
    </row>
    <row r="88" spans="2:12" s="8" customFormat="1" ht="24.95" customHeight="1">
      <c r="B88" s="101"/>
      <c r="D88" s="102" t="s">
        <v>135</v>
      </c>
      <c r="E88" s="103"/>
      <c r="F88" s="103"/>
      <c r="G88" s="103"/>
      <c r="H88" s="103"/>
      <c r="I88" s="103"/>
      <c r="J88" s="104">
        <f>J308</f>
        <v>0</v>
      </c>
      <c r="L88" s="101"/>
    </row>
    <row r="89" spans="2:12" s="9" customFormat="1" ht="19.899999999999999" customHeight="1">
      <c r="B89" s="105"/>
      <c r="D89" s="106" t="s">
        <v>136</v>
      </c>
      <c r="E89" s="107"/>
      <c r="F89" s="107"/>
      <c r="G89" s="107"/>
      <c r="H89" s="107"/>
      <c r="I89" s="107"/>
      <c r="J89" s="108">
        <f>J309</f>
        <v>0</v>
      </c>
      <c r="L89" s="105"/>
    </row>
    <row r="90" spans="2:12" s="1" customFormat="1" ht="21.75" customHeight="1">
      <c r="B90" s="34"/>
      <c r="L90" s="34"/>
    </row>
    <row r="91" spans="2:12" s="1" customFormat="1" ht="6.95" customHeight="1"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34"/>
    </row>
    <row r="95" spans="2:12" s="1" customFormat="1" ht="6.95" customHeight="1">
      <c r="B95" s="45"/>
      <c r="C95" s="46"/>
      <c r="D95" s="46"/>
      <c r="E95" s="46"/>
      <c r="F95" s="46"/>
      <c r="G95" s="46"/>
      <c r="H95" s="46"/>
      <c r="I95" s="46"/>
      <c r="J95" s="46"/>
      <c r="K95" s="46"/>
      <c r="L95" s="34"/>
    </row>
    <row r="96" spans="2:12" s="1" customFormat="1" ht="24.95" customHeight="1">
      <c r="B96" s="34"/>
      <c r="C96" s="22" t="s">
        <v>137</v>
      </c>
      <c r="L96" s="34"/>
    </row>
    <row r="97" spans="2:63" s="1" customFormat="1" ht="6.95" customHeight="1">
      <c r="B97" s="34"/>
      <c r="L97" s="34"/>
    </row>
    <row r="98" spans="2:63" s="1" customFormat="1" ht="12" customHeight="1">
      <c r="B98" s="34"/>
      <c r="C98" s="28" t="s">
        <v>16</v>
      </c>
      <c r="L98" s="34"/>
    </row>
    <row r="99" spans="2:63" s="1" customFormat="1" ht="16.5" customHeight="1">
      <c r="B99" s="34"/>
      <c r="E99" s="305" t="str">
        <f>E7</f>
        <v>Sportovní areál obce hájek</v>
      </c>
      <c r="F99" s="306"/>
      <c r="G99" s="306"/>
      <c r="H99" s="306"/>
      <c r="L99" s="34"/>
    </row>
    <row r="100" spans="2:63" s="1" customFormat="1" ht="12" customHeight="1">
      <c r="B100" s="34"/>
      <c r="C100" s="28" t="s">
        <v>101</v>
      </c>
      <c r="L100" s="34"/>
    </row>
    <row r="101" spans="2:63" s="1" customFormat="1" ht="16.5" customHeight="1">
      <c r="B101" s="34"/>
      <c r="E101" s="268" t="str">
        <f>E9</f>
        <v>SO01 - Hřiště na malou kopanou 36x62m</v>
      </c>
      <c r="F101" s="307"/>
      <c r="G101" s="307"/>
      <c r="H101" s="307"/>
      <c r="L101" s="34"/>
    </row>
    <row r="102" spans="2:63" s="1" customFormat="1" ht="6.95" customHeight="1">
      <c r="B102" s="34"/>
      <c r="L102" s="34"/>
    </row>
    <row r="103" spans="2:63" s="1" customFormat="1" ht="12" customHeight="1">
      <c r="B103" s="34"/>
      <c r="C103" s="28" t="s">
        <v>22</v>
      </c>
      <c r="F103" s="26" t="str">
        <f>F12</f>
        <v>obec Hájek</v>
      </c>
      <c r="I103" s="28" t="s">
        <v>24</v>
      </c>
      <c r="J103" s="51" t="str">
        <f>IF(J12="","",J12)</f>
        <v>27. 2. 2023</v>
      </c>
      <c r="L103" s="34"/>
    </row>
    <row r="104" spans="2:63" s="1" customFormat="1" ht="6.95" customHeight="1">
      <c r="B104" s="34"/>
      <c r="L104" s="34"/>
    </row>
    <row r="105" spans="2:63" s="1" customFormat="1" ht="15.2" customHeight="1">
      <c r="B105" s="34"/>
      <c r="C105" s="28" t="s">
        <v>28</v>
      </c>
      <c r="F105" s="26" t="str">
        <f>E15</f>
        <v>Obec Hájek</v>
      </c>
      <c r="I105" s="28" t="s">
        <v>35</v>
      </c>
      <c r="J105" s="32" t="str">
        <f>E21</f>
        <v>Beniksport s.r.o.</v>
      </c>
      <c r="L105" s="34"/>
    </row>
    <row r="106" spans="2:63" s="1" customFormat="1" ht="15.2" customHeight="1">
      <c r="B106" s="34"/>
      <c r="C106" s="28" t="s">
        <v>33</v>
      </c>
      <c r="F106" s="26" t="str">
        <f>IF(E18="","",E18)</f>
        <v>Vyplň údaj</v>
      </c>
      <c r="I106" s="28" t="s">
        <v>40</v>
      </c>
      <c r="J106" s="32" t="str">
        <f>E24</f>
        <v>Beniksport s.r.o.</v>
      </c>
      <c r="L106" s="34"/>
    </row>
    <row r="107" spans="2:63" s="1" customFormat="1" ht="10.35" customHeight="1">
      <c r="B107" s="34"/>
      <c r="L107" s="34"/>
    </row>
    <row r="108" spans="2:63" s="10" customFormat="1" ht="29.25" customHeight="1">
      <c r="B108" s="109"/>
      <c r="C108" s="110" t="s">
        <v>138</v>
      </c>
      <c r="D108" s="111" t="s">
        <v>62</v>
      </c>
      <c r="E108" s="111" t="s">
        <v>58</v>
      </c>
      <c r="F108" s="111" t="s">
        <v>59</v>
      </c>
      <c r="G108" s="111" t="s">
        <v>139</v>
      </c>
      <c r="H108" s="111" t="s">
        <v>140</v>
      </c>
      <c r="I108" s="111" t="s">
        <v>141</v>
      </c>
      <c r="J108" s="111" t="s">
        <v>105</v>
      </c>
      <c r="K108" s="112" t="s">
        <v>142</v>
      </c>
      <c r="L108" s="109"/>
      <c r="M108" s="58" t="s">
        <v>21</v>
      </c>
      <c r="N108" s="59" t="s">
        <v>47</v>
      </c>
      <c r="O108" s="59" t="s">
        <v>143</v>
      </c>
      <c r="P108" s="59" t="s">
        <v>144</v>
      </c>
      <c r="Q108" s="59" t="s">
        <v>145</v>
      </c>
      <c r="R108" s="59" t="s">
        <v>146</v>
      </c>
      <c r="S108" s="59" t="s">
        <v>147</v>
      </c>
      <c r="T108" s="60" t="s">
        <v>148</v>
      </c>
    </row>
    <row r="109" spans="2:63" s="1" customFormat="1" ht="22.9" customHeight="1">
      <c r="B109" s="34"/>
      <c r="C109" s="63" t="s">
        <v>149</v>
      </c>
      <c r="J109" s="113">
        <f>BK109</f>
        <v>0</v>
      </c>
      <c r="L109" s="34"/>
      <c r="M109" s="61"/>
      <c r="N109" s="52"/>
      <c r="O109" s="52"/>
      <c r="P109" s="114">
        <f>P110+P263+P308</f>
        <v>0</v>
      </c>
      <c r="Q109" s="52"/>
      <c r="R109" s="114">
        <f>R110+R263+R308</f>
        <v>2023.3481542100003</v>
      </c>
      <c r="S109" s="52"/>
      <c r="T109" s="115">
        <f>T110+T263+T308</f>
        <v>0</v>
      </c>
      <c r="AT109" s="18" t="s">
        <v>76</v>
      </c>
      <c r="AU109" s="18" t="s">
        <v>106</v>
      </c>
      <c r="BK109" s="116">
        <f>BK110+BK263+BK308</f>
        <v>0</v>
      </c>
    </row>
    <row r="110" spans="2:63" s="11" customFormat="1" ht="25.9" customHeight="1">
      <c r="B110" s="117"/>
      <c r="D110" s="118" t="s">
        <v>76</v>
      </c>
      <c r="E110" s="119" t="s">
        <v>150</v>
      </c>
      <c r="F110" s="119" t="s">
        <v>151</v>
      </c>
      <c r="I110" s="120"/>
      <c r="J110" s="121">
        <f>BK110</f>
        <v>0</v>
      </c>
      <c r="L110" s="117"/>
      <c r="M110" s="122"/>
      <c r="P110" s="123">
        <f>P111+P171+P187+P207+P235</f>
        <v>0</v>
      </c>
      <c r="R110" s="123">
        <f>R111+R171+R187+R207+R235</f>
        <v>2020.4894836600001</v>
      </c>
      <c r="T110" s="124">
        <f>T111+T171+T187+T207+T235</f>
        <v>0</v>
      </c>
      <c r="AR110" s="118" t="s">
        <v>85</v>
      </c>
      <c r="AT110" s="125" t="s">
        <v>76</v>
      </c>
      <c r="AU110" s="125" t="s">
        <v>77</v>
      </c>
      <c r="AY110" s="118" t="s">
        <v>152</v>
      </c>
      <c r="BK110" s="126">
        <f>BK111+BK171+BK187+BK207+BK235</f>
        <v>0</v>
      </c>
    </row>
    <row r="111" spans="2:63" s="11" customFormat="1" ht="22.9" customHeight="1">
      <c r="B111" s="117"/>
      <c r="D111" s="118" t="s">
        <v>76</v>
      </c>
      <c r="E111" s="127" t="s">
        <v>85</v>
      </c>
      <c r="F111" s="127" t="s">
        <v>153</v>
      </c>
      <c r="I111" s="120"/>
      <c r="J111" s="128">
        <f>BK111</f>
        <v>0</v>
      </c>
      <c r="L111" s="117"/>
      <c r="M111" s="122"/>
      <c r="P111" s="123">
        <f>P112+P122+P129+P137+P151+P158</f>
        <v>0</v>
      </c>
      <c r="R111" s="123">
        <f>R112+R122+R129+R137+R151+R158</f>
        <v>5.1110000000000001E-3</v>
      </c>
      <c r="T111" s="124">
        <f>T112+T122+T129+T137+T151+T158</f>
        <v>0</v>
      </c>
      <c r="AR111" s="118" t="s">
        <v>85</v>
      </c>
      <c r="AT111" s="125" t="s">
        <v>76</v>
      </c>
      <c r="AU111" s="125" t="s">
        <v>85</v>
      </c>
      <c r="AY111" s="118" t="s">
        <v>152</v>
      </c>
      <c r="BK111" s="126">
        <f>BK112+BK122+BK129+BK137+BK151+BK158</f>
        <v>0</v>
      </c>
    </row>
    <row r="112" spans="2:63" s="11" customFormat="1" ht="20.85" customHeight="1">
      <c r="B112" s="117"/>
      <c r="D112" s="118" t="s">
        <v>76</v>
      </c>
      <c r="E112" s="127" t="s">
        <v>154</v>
      </c>
      <c r="F112" s="127" t="s">
        <v>155</v>
      </c>
      <c r="I112" s="120"/>
      <c r="J112" s="128">
        <f>BK112</f>
        <v>0</v>
      </c>
      <c r="L112" s="117"/>
      <c r="M112" s="122"/>
      <c r="P112" s="123">
        <f>SUM(P113:P121)</f>
        <v>0</v>
      </c>
      <c r="R112" s="123">
        <f>SUM(R113:R121)</f>
        <v>0</v>
      </c>
      <c r="T112" s="124">
        <f>SUM(T113:T121)</f>
        <v>0</v>
      </c>
      <c r="AR112" s="118" t="s">
        <v>85</v>
      </c>
      <c r="AT112" s="125" t="s">
        <v>76</v>
      </c>
      <c r="AU112" s="125" t="s">
        <v>87</v>
      </c>
      <c r="AY112" s="118" t="s">
        <v>152</v>
      </c>
      <c r="BK112" s="126">
        <f>SUM(BK113:BK121)</f>
        <v>0</v>
      </c>
    </row>
    <row r="113" spans="2:65" s="1" customFormat="1" ht="24.2" customHeight="1">
      <c r="B113" s="34"/>
      <c r="C113" s="129" t="s">
        <v>85</v>
      </c>
      <c r="D113" s="129" t="s">
        <v>156</v>
      </c>
      <c r="E113" s="130" t="s">
        <v>157</v>
      </c>
      <c r="F113" s="131" t="s">
        <v>158</v>
      </c>
      <c r="G113" s="132" t="s">
        <v>159</v>
      </c>
      <c r="H113" s="133">
        <v>2432</v>
      </c>
      <c r="I113" s="134"/>
      <c r="J113" s="135">
        <f>ROUND(I113*H113,2)</f>
        <v>0</v>
      </c>
      <c r="K113" s="131" t="s">
        <v>160</v>
      </c>
      <c r="L113" s="34"/>
      <c r="M113" s="136" t="s">
        <v>21</v>
      </c>
      <c r="N113" s="137" t="s">
        <v>48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161</v>
      </c>
      <c r="AT113" s="140" t="s">
        <v>156</v>
      </c>
      <c r="AU113" s="140" t="s">
        <v>162</v>
      </c>
      <c r="AY113" s="18" t="s">
        <v>152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85</v>
      </c>
      <c r="BK113" s="141">
        <f>ROUND(I113*H113,2)</f>
        <v>0</v>
      </c>
      <c r="BL113" s="18" t="s">
        <v>161</v>
      </c>
      <c r="BM113" s="140" t="s">
        <v>163</v>
      </c>
    </row>
    <row r="114" spans="2:65" s="1" customFormat="1" ht="11.25">
      <c r="B114" s="34"/>
      <c r="D114" s="142" t="s">
        <v>164</v>
      </c>
      <c r="F114" s="143" t="s">
        <v>165</v>
      </c>
      <c r="I114" s="144"/>
      <c r="L114" s="34"/>
      <c r="M114" s="145"/>
      <c r="T114" s="55"/>
      <c r="AT114" s="18" t="s">
        <v>164</v>
      </c>
      <c r="AU114" s="18" t="s">
        <v>162</v>
      </c>
    </row>
    <row r="115" spans="2:65" s="12" customFormat="1" ht="11.25">
      <c r="B115" s="146"/>
      <c r="D115" s="147" t="s">
        <v>166</v>
      </c>
      <c r="E115" s="148" t="s">
        <v>21</v>
      </c>
      <c r="F115" s="149" t="s">
        <v>167</v>
      </c>
      <c r="H115" s="150">
        <v>2432</v>
      </c>
      <c r="I115" s="151"/>
      <c r="L115" s="146"/>
      <c r="M115" s="152"/>
      <c r="T115" s="153"/>
      <c r="AT115" s="148" t="s">
        <v>166</v>
      </c>
      <c r="AU115" s="148" t="s">
        <v>162</v>
      </c>
      <c r="AV115" s="12" t="s">
        <v>87</v>
      </c>
      <c r="AW115" s="12" t="s">
        <v>39</v>
      </c>
      <c r="AX115" s="12" t="s">
        <v>85</v>
      </c>
      <c r="AY115" s="148" t="s">
        <v>152</v>
      </c>
    </row>
    <row r="116" spans="2:65" s="1" customFormat="1" ht="33" customHeight="1">
      <c r="B116" s="34"/>
      <c r="C116" s="129" t="s">
        <v>87</v>
      </c>
      <c r="D116" s="129" t="s">
        <v>156</v>
      </c>
      <c r="E116" s="130" t="s">
        <v>168</v>
      </c>
      <c r="F116" s="131" t="s">
        <v>169</v>
      </c>
      <c r="G116" s="132" t="s">
        <v>170</v>
      </c>
      <c r="H116" s="133">
        <v>9</v>
      </c>
      <c r="I116" s="134"/>
      <c r="J116" s="135">
        <f>ROUND(I116*H116,2)</f>
        <v>0</v>
      </c>
      <c r="K116" s="131" t="s">
        <v>160</v>
      </c>
      <c r="L116" s="34"/>
      <c r="M116" s="136" t="s">
        <v>21</v>
      </c>
      <c r="N116" s="137" t="s">
        <v>48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9">
        <f>S116*H116</f>
        <v>0</v>
      </c>
      <c r="AR116" s="140" t="s">
        <v>161</v>
      </c>
      <c r="AT116" s="140" t="s">
        <v>156</v>
      </c>
      <c r="AU116" s="140" t="s">
        <v>162</v>
      </c>
      <c r="AY116" s="18" t="s">
        <v>152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85</v>
      </c>
      <c r="BK116" s="141">
        <f>ROUND(I116*H116,2)</f>
        <v>0</v>
      </c>
      <c r="BL116" s="18" t="s">
        <v>161</v>
      </c>
      <c r="BM116" s="140" t="s">
        <v>171</v>
      </c>
    </row>
    <row r="117" spans="2:65" s="1" customFormat="1" ht="11.25">
      <c r="B117" s="34"/>
      <c r="D117" s="142" t="s">
        <v>164</v>
      </c>
      <c r="F117" s="143" t="s">
        <v>172</v>
      </c>
      <c r="I117" s="144"/>
      <c r="L117" s="34"/>
      <c r="M117" s="145"/>
      <c r="T117" s="55"/>
      <c r="AT117" s="18" t="s">
        <v>164</v>
      </c>
      <c r="AU117" s="18" t="s">
        <v>162</v>
      </c>
    </row>
    <row r="118" spans="2:65" s="1" customFormat="1" ht="33" customHeight="1">
      <c r="B118" s="34"/>
      <c r="C118" s="129" t="s">
        <v>162</v>
      </c>
      <c r="D118" s="129" t="s">
        <v>156</v>
      </c>
      <c r="E118" s="130" t="s">
        <v>173</v>
      </c>
      <c r="F118" s="131" t="s">
        <v>174</v>
      </c>
      <c r="G118" s="132" t="s">
        <v>170</v>
      </c>
      <c r="H118" s="133">
        <v>9</v>
      </c>
      <c r="I118" s="134"/>
      <c r="J118" s="135">
        <f>ROUND(I118*H118,2)</f>
        <v>0</v>
      </c>
      <c r="K118" s="131" t="s">
        <v>160</v>
      </c>
      <c r="L118" s="34"/>
      <c r="M118" s="136" t="s">
        <v>21</v>
      </c>
      <c r="N118" s="137" t="s">
        <v>48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161</v>
      </c>
      <c r="AT118" s="140" t="s">
        <v>156</v>
      </c>
      <c r="AU118" s="140" t="s">
        <v>162</v>
      </c>
      <c r="AY118" s="18" t="s">
        <v>152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85</v>
      </c>
      <c r="BK118" s="141">
        <f>ROUND(I118*H118,2)</f>
        <v>0</v>
      </c>
      <c r="BL118" s="18" t="s">
        <v>161</v>
      </c>
      <c r="BM118" s="140" t="s">
        <v>175</v>
      </c>
    </row>
    <row r="119" spans="2:65" s="1" customFormat="1" ht="11.25">
      <c r="B119" s="34"/>
      <c r="D119" s="142" t="s">
        <v>164</v>
      </c>
      <c r="F119" s="143" t="s">
        <v>176</v>
      </c>
      <c r="I119" s="144"/>
      <c r="L119" s="34"/>
      <c r="M119" s="145"/>
      <c r="T119" s="55"/>
      <c r="AT119" s="18" t="s">
        <v>164</v>
      </c>
      <c r="AU119" s="18" t="s">
        <v>162</v>
      </c>
    </row>
    <row r="120" spans="2:65" s="1" customFormat="1" ht="24.2" customHeight="1">
      <c r="B120" s="34"/>
      <c r="C120" s="129" t="s">
        <v>161</v>
      </c>
      <c r="D120" s="129" t="s">
        <v>156</v>
      </c>
      <c r="E120" s="130" t="s">
        <v>177</v>
      </c>
      <c r="F120" s="131" t="s">
        <v>178</v>
      </c>
      <c r="G120" s="132" t="s">
        <v>170</v>
      </c>
      <c r="H120" s="133">
        <v>5</v>
      </c>
      <c r="I120" s="134"/>
      <c r="J120" s="135">
        <f>ROUND(I120*H120,2)</f>
        <v>0</v>
      </c>
      <c r="K120" s="131" t="s">
        <v>160</v>
      </c>
      <c r="L120" s="34"/>
      <c r="M120" s="136" t="s">
        <v>21</v>
      </c>
      <c r="N120" s="137" t="s">
        <v>48</v>
      </c>
      <c r="P120" s="138">
        <f>O120*H120</f>
        <v>0</v>
      </c>
      <c r="Q120" s="138">
        <v>0</v>
      </c>
      <c r="R120" s="138">
        <f>Q120*H120</f>
        <v>0</v>
      </c>
      <c r="S120" s="138">
        <v>0</v>
      </c>
      <c r="T120" s="139">
        <f>S120*H120</f>
        <v>0</v>
      </c>
      <c r="AR120" s="140" t="s">
        <v>161</v>
      </c>
      <c r="AT120" s="140" t="s">
        <v>156</v>
      </c>
      <c r="AU120" s="140" t="s">
        <v>162</v>
      </c>
      <c r="AY120" s="18" t="s">
        <v>152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8" t="s">
        <v>85</v>
      </c>
      <c r="BK120" s="141">
        <f>ROUND(I120*H120,2)</f>
        <v>0</v>
      </c>
      <c r="BL120" s="18" t="s">
        <v>161</v>
      </c>
      <c r="BM120" s="140" t="s">
        <v>179</v>
      </c>
    </row>
    <row r="121" spans="2:65" s="1" customFormat="1" ht="11.25">
      <c r="B121" s="34"/>
      <c r="D121" s="142" t="s">
        <v>164</v>
      </c>
      <c r="F121" s="143" t="s">
        <v>180</v>
      </c>
      <c r="I121" s="144"/>
      <c r="L121" s="34"/>
      <c r="M121" s="145"/>
      <c r="T121" s="55"/>
      <c r="AT121" s="18" t="s">
        <v>164</v>
      </c>
      <c r="AU121" s="18" t="s">
        <v>162</v>
      </c>
    </row>
    <row r="122" spans="2:65" s="11" customFormat="1" ht="20.85" customHeight="1">
      <c r="B122" s="117"/>
      <c r="D122" s="118" t="s">
        <v>76</v>
      </c>
      <c r="E122" s="127" t="s">
        <v>181</v>
      </c>
      <c r="F122" s="127" t="s">
        <v>182</v>
      </c>
      <c r="I122" s="120"/>
      <c r="J122" s="128">
        <f>BK122</f>
        <v>0</v>
      </c>
      <c r="L122" s="117"/>
      <c r="M122" s="122"/>
      <c r="P122" s="123">
        <f>SUM(P123:P128)</f>
        <v>0</v>
      </c>
      <c r="R122" s="123">
        <f>SUM(R123:R128)</f>
        <v>0</v>
      </c>
      <c r="T122" s="124">
        <f>SUM(T123:T128)</f>
        <v>0</v>
      </c>
      <c r="AR122" s="118" t="s">
        <v>85</v>
      </c>
      <c r="AT122" s="125" t="s">
        <v>76</v>
      </c>
      <c r="AU122" s="125" t="s">
        <v>87</v>
      </c>
      <c r="AY122" s="118" t="s">
        <v>152</v>
      </c>
      <c r="BK122" s="126">
        <f>SUM(BK123:BK128)</f>
        <v>0</v>
      </c>
    </row>
    <row r="123" spans="2:65" s="1" customFormat="1" ht="24.2" customHeight="1">
      <c r="B123" s="34"/>
      <c r="C123" s="129" t="s">
        <v>183</v>
      </c>
      <c r="D123" s="129" t="s">
        <v>156</v>
      </c>
      <c r="E123" s="130" t="s">
        <v>184</v>
      </c>
      <c r="F123" s="131" t="s">
        <v>185</v>
      </c>
      <c r="G123" s="132" t="s">
        <v>159</v>
      </c>
      <c r="H123" s="133">
        <v>2432</v>
      </c>
      <c r="I123" s="134"/>
      <c r="J123" s="135">
        <f>ROUND(I123*H123,2)</f>
        <v>0</v>
      </c>
      <c r="K123" s="131" t="s">
        <v>160</v>
      </c>
      <c r="L123" s="34"/>
      <c r="M123" s="136" t="s">
        <v>21</v>
      </c>
      <c r="N123" s="137" t="s">
        <v>48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161</v>
      </c>
      <c r="AT123" s="140" t="s">
        <v>156</v>
      </c>
      <c r="AU123" s="140" t="s">
        <v>162</v>
      </c>
      <c r="AY123" s="18" t="s">
        <v>152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85</v>
      </c>
      <c r="BK123" s="141">
        <f>ROUND(I123*H123,2)</f>
        <v>0</v>
      </c>
      <c r="BL123" s="18" t="s">
        <v>161</v>
      </c>
      <c r="BM123" s="140" t="s">
        <v>186</v>
      </c>
    </row>
    <row r="124" spans="2:65" s="1" customFormat="1" ht="11.25">
      <c r="B124" s="34"/>
      <c r="D124" s="142" t="s">
        <v>164</v>
      </c>
      <c r="F124" s="143" t="s">
        <v>187</v>
      </c>
      <c r="I124" s="144"/>
      <c r="L124" s="34"/>
      <c r="M124" s="145"/>
      <c r="T124" s="55"/>
      <c r="AT124" s="18" t="s">
        <v>164</v>
      </c>
      <c r="AU124" s="18" t="s">
        <v>162</v>
      </c>
    </row>
    <row r="125" spans="2:65" s="12" customFormat="1" ht="11.25">
      <c r="B125" s="146"/>
      <c r="D125" s="147" t="s">
        <v>166</v>
      </c>
      <c r="E125" s="148" t="s">
        <v>21</v>
      </c>
      <c r="F125" s="149" t="s">
        <v>188</v>
      </c>
      <c r="H125" s="150">
        <v>2432</v>
      </c>
      <c r="I125" s="151"/>
      <c r="L125" s="146"/>
      <c r="M125" s="152"/>
      <c r="T125" s="153"/>
      <c r="AT125" s="148" t="s">
        <v>166</v>
      </c>
      <c r="AU125" s="148" t="s">
        <v>162</v>
      </c>
      <c r="AV125" s="12" t="s">
        <v>87</v>
      </c>
      <c r="AW125" s="12" t="s">
        <v>39</v>
      </c>
      <c r="AX125" s="12" t="s">
        <v>85</v>
      </c>
      <c r="AY125" s="148" t="s">
        <v>152</v>
      </c>
    </row>
    <row r="126" spans="2:65" s="1" customFormat="1" ht="33" customHeight="1">
      <c r="B126" s="34"/>
      <c r="C126" s="129" t="s">
        <v>189</v>
      </c>
      <c r="D126" s="129" t="s">
        <v>156</v>
      </c>
      <c r="E126" s="130" t="s">
        <v>190</v>
      </c>
      <c r="F126" s="131" t="s">
        <v>191</v>
      </c>
      <c r="G126" s="132" t="s">
        <v>192</v>
      </c>
      <c r="H126" s="133">
        <v>594</v>
      </c>
      <c r="I126" s="134"/>
      <c r="J126" s="135">
        <f>ROUND(I126*H126,2)</f>
        <v>0</v>
      </c>
      <c r="K126" s="131" t="s">
        <v>160</v>
      </c>
      <c r="L126" s="34"/>
      <c r="M126" s="136" t="s">
        <v>21</v>
      </c>
      <c r="N126" s="137" t="s">
        <v>48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161</v>
      </c>
      <c r="AT126" s="140" t="s">
        <v>156</v>
      </c>
      <c r="AU126" s="140" t="s">
        <v>162</v>
      </c>
      <c r="AY126" s="18" t="s">
        <v>152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85</v>
      </c>
      <c r="BK126" s="141">
        <f>ROUND(I126*H126,2)</f>
        <v>0</v>
      </c>
      <c r="BL126" s="18" t="s">
        <v>161</v>
      </c>
      <c r="BM126" s="140" t="s">
        <v>193</v>
      </c>
    </row>
    <row r="127" spans="2:65" s="1" customFormat="1" ht="11.25">
      <c r="B127" s="34"/>
      <c r="D127" s="142" t="s">
        <v>164</v>
      </c>
      <c r="F127" s="143" t="s">
        <v>194</v>
      </c>
      <c r="I127" s="144"/>
      <c r="L127" s="34"/>
      <c r="M127" s="145"/>
      <c r="T127" s="55"/>
      <c r="AT127" s="18" t="s">
        <v>164</v>
      </c>
      <c r="AU127" s="18" t="s">
        <v>162</v>
      </c>
    </row>
    <row r="128" spans="2:65" s="12" customFormat="1" ht="11.25">
      <c r="B128" s="146"/>
      <c r="D128" s="147" t="s">
        <v>166</v>
      </c>
      <c r="E128" s="148" t="s">
        <v>21</v>
      </c>
      <c r="F128" s="149" t="s">
        <v>195</v>
      </c>
      <c r="H128" s="150">
        <v>594</v>
      </c>
      <c r="I128" s="151"/>
      <c r="L128" s="146"/>
      <c r="M128" s="152"/>
      <c r="T128" s="153"/>
      <c r="AT128" s="148" t="s">
        <v>166</v>
      </c>
      <c r="AU128" s="148" t="s">
        <v>162</v>
      </c>
      <c r="AV128" s="12" t="s">
        <v>87</v>
      </c>
      <c r="AW128" s="12" t="s">
        <v>39</v>
      </c>
      <c r="AX128" s="12" t="s">
        <v>85</v>
      </c>
      <c r="AY128" s="148" t="s">
        <v>152</v>
      </c>
    </row>
    <row r="129" spans="2:65" s="11" customFormat="1" ht="20.85" customHeight="1">
      <c r="B129" s="117"/>
      <c r="D129" s="118" t="s">
        <v>76</v>
      </c>
      <c r="E129" s="127" t="s">
        <v>196</v>
      </c>
      <c r="F129" s="127" t="s">
        <v>197</v>
      </c>
      <c r="I129" s="120"/>
      <c r="J129" s="128">
        <f>BK129</f>
        <v>0</v>
      </c>
      <c r="L129" s="117"/>
      <c r="M129" s="122"/>
      <c r="P129" s="123">
        <f>SUM(P130:P136)</f>
        <v>0</v>
      </c>
      <c r="R129" s="123">
        <f>SUM(R130:R136)</f>
        <v>0</v>
      </c>
      <c r="T129" s="124">
        <f>SUM(T130:T136)</f>
        <v>0</v>
      </c>
      <c r="AR129" s="118" t="s">
        <v>85</v>
      </c>
      <c r="AT129" s="125" t="s">
        <v>76</v>
      </c>
      <c r="AU129" s="125" t="s">
        <v>87</v>
      </c>
      <c r="AY129" s="118" t="s">
        <v>152</v>
      </c>
      <c r="BK129" s="126">
        <f>SUM(BK130:BK136)</f>
        <v>0</v>
      </c>
    </row>
    <row r="130" spans="2:65" s="1" customFormat="1" ht="44.25" customHeight="1">
      <c r="B130" s="34"/>
      <c r="C130" s="129" t="s">
        <v>198</v>
      </c>
      <c r="D130" s="129" t="s">
        <v>156</v>
      </c>
      <c r="E130" s="130" t="s">
        <v>199</v>
      </c>
      <c r="F130" s="131" t="s">
        <v>200</v>
      </c>
      <c r="G130" s="132" t="s">
        <v>192</v>
      </c>
      <c r="H130" s="133">
        <v>98.45</v>
      </c>
      <c r="I130" s="134"/>
      <c r="J130" s="135">
        <f>ROUND(I130*H130,2)</f>
        <v>0</v>
      </c>
      <c r="K130" s="131" t="s">
        <v>160</v>
      </c>
      <c r="L130" s="34"/>
      <c r="M130" s="136" t="s">
        <v>21</v>
      </c>
      <c r="N130" s="137" t="s">
        <v>48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161</v>
      </c>
      <c r="AT130" s="140" t="s">
        <v>156</v>
      </c>
      <c r="AU130" s="140" t="s">
        <v>162</v>
      </c>
      <c r="AY130" s="18" t="s">
        <v>152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8" t="s">
        <v>85</v>
      </c>
      <c r="BK130" s="141">
        <f>ROUND(I130*H130,2)</f>
        <v>0</v>
      </c>
      <c r="BL130" s="18" t="s">
        <v>161</v>
      </c>
      <c r="BM130" s="140" t="s">
        <v>201</v>
      </c>
    </row>
    <row r="131" spans="2:65" s="1" customFormat="1" ht="11.25">
      <c r="B131" s="34"/>
      <c r="D131" s="142" t="s">
        <v>164</v>
      </c>
      <c r="F131" s="143" t="s">
        <v>202</v>
      </c>
      <c r="I131" s="144"/>
      <c r="L131" s="34"/>
      <c r="M131" s="145"/>
      <c r="T131" s="55"/>
      <c r="AT131" s="18" t="s">
        <v>164</v>
      </c>
      <c r="AU131" s="18" t="s">
        <v>162</v>
      </c>
    </row>
    <row r="132" spans="2:65" s="13" customFormat="1" ht="11.25">
      <c r="B132" s="154"/>
      <c r="D132" s="147" t="s">
        <v>166</v>
      </c>
      <c r="E132" s="155" t="s">
        <v>21</v>
      </c>
      <c r="F132" s="156" t="s">
        <v>203</v>
      </c>
      <c r="H132" s="155" t="s">
        <v>21</v>
      </c>
      <c r="I132" s="157"/>
      <c r="L132" s="154"/>
      <c r="M132" s="158"/>
      <c r="T132" s="159"/>
      <c r="AT132" s="155" t="s">
        <v>166</v>
      </c>
      <c r="AU132" s="155" t="s">
        <v>162</v>
      </c>
      <c r="AV132" s="13" t="s">
        <v>85</v>
      </c>
      <c r="AW132" s="13" t="s">
        <v>39</v>
      </c>
      <c r="AX132" s="13" t="s">
        <v>77</v>
      </c>
      <c r="AY132" s="155" t="s">
        <v>152</v>
      </c>
    </row>
    <row r="133" spans="2:65" s="12" customFormat="1" ht="11.25">
      <c r="B133" s="146"/>
      <c r="D133" s="147" t="s">
        <v>166</v>
      </c>
      <c r="E133" s="148" t="s">
        <v>21</v>
      </c>
      <c r="F133" s="149" t="s">
        <v>204</v>
      </c>
      <c r="H133" s="150">
        <v>7.2720000000000002</v>
      </c>
      <c r="I133" s="151"/>
      <c r="L133" s="146"/>
      <c r="M133" s="152"/>
      <c r="T133" s="153"/>
      <c r="AT133" s="148" t="s">
        <v>166</v>
      </c>
      <c r="AU133" s="148" t="s">
        <v>162</v>
      </c>
      <c r="AV133" s="12" t="s">
        <v>87</v>
      </c>
      <c r="AW133" s="12" t="s">
        <v>39</v>
      </c>
      <c r="AX133" s="12" t="s">
        <v>77</v>
      </c>
      <c r="AY133" s="148" t="s">
        <v>152</v>
      </c>
    </row>
    <row r="134" spans="2:65" s="13" customFormat="1" ht="11.25">
      <c r="B134" s="154"/>
      <c r="D134" s="147" t="s">
        <v>166</v>
      </c>
      <c r="E134" s="155" t="s">
        <v>21</v>
      </c>
      <c r="F134" s="156" t="s">
        <v>205</v>
      </c>
      <c r="H134" s="155" t="s">
        <v>21</v>
      </c>
      <c r="I134" s="157"/>
      <c r="L134" s="154"/>
      <c r="M134" s="158"/>
      <c r="T134" s="159"/>
      <c r="AT134" s="155" t="s">
        <v>166</v>
      </c>
      <c r="AU134" s="155" t="s">
        <v>162</v>
      </c>
      <c r="AV134" s="13" t="s">
        <v>85</v>
      </c>
      <c r="AW134" s="13" t="s">
        <v>39</v>
      </c>
      <c r="AX134" s="13" t="s">
        <v>77</v>
      </c>
      <c r="AY134" s="155" t="s">
        <v>152</v>
      </c>
    </row>
    <row r="135" spans="2:65" s="12" customFormat="1" ht="11.25">
      <c r="B135" s="146"/>
      <c r="D135" s="147" t="s">
        <v>166</v>
      </c>
      <c r="E135" s="148" t="s">
        <v>21</v>
      </c>
      <c r="F135" s="149" t="s">
        <v>206</v>
      </c>
      <c r="H135" s="150">
        <v>91.177999999999997</v>
      </c>
      <c r="I135" s="151"/>
      <c r="L135" s="146"/>
      <c r="M135" s="152"/>
      <c r="T135" s="153"/>
      <c r="AT135" s="148" t="s">
        <v>166</v>
      </c>
      <c r="AU135" s="148" t="s">
        <v>162</v>
      </c>
      <c r="AV135" s="12" t="s">
        <v>87</v>
      </c>
      <c r="AW135" s="12" t="s">
        <v>39</v>
      </c>
      <c r="AX135" s="12" t="s">
        <v>77</v>
      </c>
      <c r="AY135" s="148" t="s">
        <v>152</v>
      </c>
    </row>
    <row r="136" spans="2:65" s="14" customFormat="1" ht="11.25">
      <c r="B136" s="160"/>
      <c r="D136" s="147" t="s">
        <v>166</v>
      </c>
      <c r="E136" s="161" t="s">
        <v>21</v>
      </c>
      <c r="F136" s="162" t="s">
        <v>207</v>
      </c>
      <c r="H136" s="163">
        <v>98.45</v>
      </c>
      <c r="I136" s="164"/>
      <c r="L136" s="160"/>
      <c r="M136" s="165"/>
      <c r="T136" s="166"/>
      <c r="AT136" s="161" t="s">
        <v>166</v>
      </c>
      <c r="AU136" s="161" t="s">
        <v>162</v>
      </c>
      <c r="AV136" s="14" t="s">
        <v>161</v>
      </c>
      <c r="AW136" s="14" t="s">
        <v>39</v>
      </c>
      <c r="AX136" s="14" t="s">
        <v>85</v>
      </c>
      <c r="AY136" s="161" t="s">
        <v>152</v>
      </c>
    </row>
    <row r="137" spans="2:65" s="11" customFormat="1" ht="20.85" customHeight="1">
      <c r="B137" s="117"/>
      <c r="D137" s="118" t="s">
        <v>76</v>
      </c>
      <c r="E137" s="127" t="s">
        <v>208</v>
      </c>
      <c r="F137" s="127" t="s">
        <v>209</v>
      </c>
      <c r="I137" s="120"/>
      <c r="J137" s="128">
        <f>BK137</f>
        <v>0</v>
      </c>
      <c r="L137" s="117"/>
      <c r="M137" s="122"/>
      <c r="P137" s="123">
        <f>SUM(P138:P150)</f>
        <v>0</v>
      </c>
      <c r="R137" s="123">
        <f>SUM(R138:R150)</f>
        <v>0</v>
      </c>
      <c r="T137" s="124">
        <f>SUM(T138:T150)</f>
        <v>0</v>
      </c>
      <c r="AR137" s="118" t="s">
        <v>85</v>
      </c>
      <c r="AT137" s="125" t="s">
        <v>76</v>
      </c>
      <c r="AU137" s="125" t="s">
        <v>87</v>
      </c>
      <c r="AY137" s="118" t="s">
        <v>152</v>
      </c>
      <c r="BK137" s="126">
        <f>SUM(BK138:BK150)</f>
        <v>0</v>
      </c>
    </row>
    <row r="138" spans="2:65" s="1" customFormat="1" ht="62.65" customHeight="1">
      <c r="B138" s="34"/>
      <c r="C138" s="129" t="s">
        <v>210</v>
      </c>
      <c r="D138" s="129" t="s">
        <v>156</v>
      </c>
      <c r="E138" s="130" t="s">
        <v>211</v>
      </c>
      <c r="F138" s="131" t="s">
        <v>212</v>
      </c>
      <c r="G138" s="132" t="s">
        <v>192</v>
      </c>
      <c r="H138" s="133">
        <v>692.45</v>
      </c>
      <c r="I138" s="134"/>
      <c r="J138" s="135">
        <f>ROUND(I138*H138,2)</f>
        <v>0</v>
      </c>
      <c r="K138" s="131" t="s">
        <v>160</v>
      </c>
      <c r="L138" s="34"/>
      <c r="M138" s="136" t="s">
        <v>21</v>
      </c>
      <c r="N138" s="137" t="s">
        <v>48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161</v>
      </c>
      <c r="AT138" s="140" t="s">
        <v>156</v>
      </c>
      <c r="AU138" s="140" t="s">
        <v>162</v>
      </c>
      <c r="AY138" s="18" t="s">
        <v>152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8" t="s">
        <v>85</v>
      </c>
      <c r="BK138" s="141">
        <f>ROUND(I138*H138,2)</f>
        <v>0</v>
      </c>
      <c r="BL138" s="18" t="s">
        <v>161</v>
      </c>
      <c r="BM138" s="140" t="s">
        <v>213</v>
      </c>
    </row>
    <row r="139" spans="2:65" s="1" customFormat="1" ht="11.25">
      <c r="B139" s="34"/>
      <c r="D139" s="142" t="s">
        <v>164</v>
      </c>
      <c r="F139" s="143" t="s">
        <v>214</v>
      </c>
      <c r="I139" s="144"/>
      <c r="L139" s="34"/>
      <c r="M139" s="145"/>
      <c r="T139" s="55"/>
      <c r="AT139" s="18" t="s">
        <v>164</v>
      </c>
      <c r="AU139" s="18" t="s">
        <v>162</v>
      </c>
    </row>
    <row r="140" spans="2:65" s="12" customFormat="1" ht="11.25">
      <c r="B140" s="146"/>
      <c r="D140" s="147" t="s">
        <v>166</v>
      </c>
      <c r="E140" s="148" t="s">
        <v>21</v>
      </c>
      <c r="F140" s="149" t="s">
        <v>215</v>
      </c>
      <c r="H140" s="150">
        <v>692.45</v>
      </c>
      <c r="I140" s="151"/>
      <c r="L140" s="146"/>
      <c r="M140" s="152"/>
      <c r="T140" s="153"/>
      <c r="AT140" s="148" t="s">
        <v>166</v>
      </c>
      <c r="AU140" s="148" t="s">
        <v>162</v>
      </c>
      <c r="AV140" s="12" t="s">
        <v>87</v>
      </c>
      <c r="AW140" s="12" t="s">
        <v>39</v>
      </c>
      <c r="AX140" s="12" t="s">
        <v>85</v>
      </c>
      <c r="AY140" s="148" t="s">
        <v>152</v>
      </c>
    </row>
    <row r="141" spans="2:65" s="1" customFormat="1" ht="49.15" customHeight="1">
      <c r="B141" s="34"/>
      <c r="C141" s="129" t="s">
        <v>216</v>
      </c>
      <c r="D141" s="129" t="s">
        <v>156</v>
      </c>
      <c r="E141" s="130" t="s">
        <v>217</v>
      </c>
      <c r="F141" s="131" t="s">
        <v>218</v>
      </c>
      <c r="G141" s="132" t="s">
        <v>170</v>
      </c>
      <c r="H141" s="133">
        <v>11</v>
      </c>
      <c r="I141" s="134"/>
      <c r="J141" s="135">
        <f>ROUND(I141*H141,2)</f>
        <v>0</v>
      </c>
      <c r="K141" s="131" t="s">
        <v>160</v>
      </c>
      <c r="L141" s="34"/>
      <c r="M141" s="136" t="s">
        <v>21</v>
      </c>
      <c r="N141" s="137" t="s">
        <v>48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161</v>
      </c>
      <c r="AT141" s="140" t="s">
        <v>156</v>
      </c>
      <c r="AU141" s="140" t="s">
        <v>162</v>
      </c>
      <c r="AY141" s="18" t="s">
        <v>152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8" t="s">
        <v>85</v>
      </c>
      <c r="BK141" s="141">
        <f>ROUND(I141*H141,2)</f>
        <v>0</v>
      </c>
      <c r="BL141" s="18" t="s">
        <v>161</v>
      </c>
      <c r="BM141" s="140" t="s">
        <v>219</v>
      </c>
    </row>
    <row r="142" spans="2:65" s="1" customFormat="1" ht="11.25">
      <c r="B142" s="34"/>
      <c r="D142" s="142" t="s">
        <v>164</v>
      </c>
      <c r="F142" s="143" t="s">
        <v>220</v>
      </c>
      <c r="I142" s="144"/>
      <c r="L142" s="34"/>
      <c r="M142" s="145"/>
      <c r="T142" s="55"/>
      <c r="AT142" s="18" t="s">
        <v>164</v>
      </c>
      <c r="AU142" s="18" t="s">
        <v>162</v>
      </c>
    </row>
    <row r="143" spans="2:65" s="1" customFormat="1" ht="49.15" customHeight="1">
      <c r="B143" s="34"/>
      <c r="C143" s="129" t="s">
        <v>221</v>
      </c>
      <c r="D143" s="129" t="s">
        <v>156</v>
      </c>
      <c r="E143" s="130" t="s">
        <v>222</v>
      </c>
      <c r="F143" s="131" t="s">
        <v>223</v>
      </c>
      <c r="G143" s="132" t="s">
        <v>170</v>
      </c>
      <c r="H143" s="133">
        <v>3</v>
      </c>
      <c r="I143" s="134"/>
      <c r="J143" s="135">
        <f>ROUND(I143*H143,2)</f>
        <v>0</v>
      </c>
      <c r="K143" s="131" t="s">
        <v>160</v>
      </c>
      <c r="L143" s="34"/>
      <c r="M143" s="136" t="s">
        <v>21</v>
      </c>
      <c r="N143" s="137" t="s">
        <v>48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161</v>
      </c>
      <c r="AT143" s="140" t="s">
        <v>156</v>
      </c>
      <c r="AU143" s="140" t="s">
        <v>162</v>
      </c>
      <c r="AY143" s="18" t="s">
        <v>152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8" t="s">
        <v>85</v>
      </c>
      <c r="BK143" s="141">
        <f>ROUND(I143*H143,2)</f>
        <v>0</v>
      </c>
      <c r="BL143" s="18" t="s">
        <v>161</v>
      </c>
      <c r="BM143" s="140" t="s">
        <v>224</v>
      </c>
    </row>
    <row r="144" spans="2:65" s="1" customFormat="1" ht="11.25">
      <c r="B144" s="34"/>
      <c r="D144" s="142" t="s">
        <v>164</v>
      </c>
      <c r="F144" s="143" t="s">
        <v>225</v>
      </c>
      <c r="I144" s="144"/>
      <c r="L144" s="34"/>
      <c r="M144" s="145"/>
      <c r="T144" s="55"/>
      <c r="AT144" s="18" t="s">
        <v>164</v>
      </c>
      <c r="AU144" s="18" t="s">
        <v>162</v>
      </c>
    </row>
    <row r="145" spans="2:65" s="1" customFormat="1" ht="44.25" customHeight="1">
      <c r="B145" s="34"/>
      <c r="C145" s="129" t="s">
        <v>154</v>
      </c>
      <c r="D145" s="129" t="s">
        <v>156</v>
      </c>
      <c r="E145" s="130" t="s">
        <v>226</v>
      </c>
      <c r="F145" s="131" t="s">
        <v>227</v>
      </c>
      <c r="G145" s="132" t="s">
        <v>170</v>
      </c>
      <c r="H145" s="133">
        <v>6</v>
      </c>
      <c r="I145" s="134"/>
      <c r="J145" s="135">
        <f>ROUND(I145*H145,2)</f>
        <v>0</v>
      </c>
      <c r="K145" s="131" t="s">
        <v>160</v>
      </c>
      <c r="L145" s="34"/>
      <c r="M145" s="136" t="s">
        <v>21</v>
      </c>
      <c r="N145" s="137" t="s">
        <v>48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161</v>
      </c>
      <c r="AT145" s="140" t="s">
        <v>156</v>
      </c>
      <c r="AU145" s="140" t="s">
        <v>162</v>
      </c>
      <c r="AY145" s="18" t="s">
        <v>152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8" t="s">
        <v>85</v>
      </c>
      <c r="BK145" s="141">
        <f>ROUND(I145*H145,2)</f>
        <v>0</v>
      </c>
      <c r="BL145" s="18" t="s">
        <v>161</v>
      </c>
      <c r="BM145" s="140" t="s">
        <v>228</v>
      </c>
    </row>
    <row r="146" spans="2:65" s="1" customFormat="1" ht="11.25">
      <c r="B146" s="34"/>
      <c r="D146" s="142" t="s">
        <v>164</v>
      </c>
      <c r="F146" s="143" t="s">
        <v>229</v>
      </c>
      <c r="I146" s="144"/>
      <c r="L146" s="34"/>
      <c r="M146" s="145"/>
      <c r="T146" s="55"/>
      <c r="AT146" s="18" t="s">
        <v>164</v>
      </c>
      <c r="AU146" s="18" t="s">
        <v>162</v>
      </c>
    </row>
    <row r="147" spans="2:65" s="1" customFormat="1" ht="44.25" customHeight="1">
      <c r="B147" s="34"/>
      <c r="C147" s="129" t="s">
        <v>181</v>
      </c>
      <c r="D147" s="129" t="s">
        <v>156</v>
      </c>
      <c r="E147" s="130" t="s">
        <v>230</v>
      </c>
      <c r="F147" s="131" t="s">
        <v>231</v>
      </c>
      <c r="G147" s="132" t="s">
        <v>170</v>
      </c>
      <c r="H147" s="133">
        <v>3</v>
      </c>
      <c r="I147" s="134"/>
      <c r="J147" s="135">
        <f>ROUND(I147*H147,2)</f>
        <v>0</v>
      </c>
      <c r="K147" s="131" t="s">
        <v>160</v>
      </c>
      <c r="L147" s="34"/>
      <c r="M147" s="136" t="s">
        <v>21</v>
      </c>
      <c r="N147" s="137" t="s">
        <v>48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161</v>
      </c>
      <c r="AT147" s="140" t="s">
        <v>156</v>
      </c>
      <c r="AU147" s="140" t="s">
        <v>162</v>
      </c>
      <c r="AY147" s="18" t="s">
        <v>152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8" t="s">
        <v>85</v>
      </c>
      <c r="BK147" s="141">
        <f>ROUND(I147*H147,2)</f>
        <v>0</v>
      </c>
      <c r="BL147" s="18" t="s">
        <v>161</v>
      </c>
      <c r="BM147" s="140" t="s">
        <v>232</v>
      </c>
    </row>
    <row r="148" spans="2:65" s="1" customFormat="1" ht="11.25">
      <c r="B148" s="34"/>
      <c r="D148" s="142" t="s">
        <v>164</v>
      </c>
      <c r="F148" s="143" t="s">
        <v>233</v>
      </c>
      <c r="I148" s="144"/>
      <c r="L148" s="34"/>
      <c r="M148" s="145"/>
      <c r="T148" s="55"/>
      <c r="AT148" s="18" t="s">
        <v>164</v>
      </c>
      <c r="AU148" s="18" t="s">
        <v>162</v>
      </c>
    </row>
    <row r="149" spans="2:65" s="1" customFormat="1" ht="37.9" customHeight="1">
      <c r="B149" s="34"/>
      <c r="C149" s="129" t="s">
        <v>196</v>
      </c>
      <c r="D149" s="129" t="s">
        <v>156</v>
      </c>
      <c r="E149" s="130" t="s">
        <v>234</v>
      </c>
      <c r="F149" s="131" t="s">
        <v>235</v>
      </c>
      <c r="G149" s="132" t="s">
        <v>170</v>
      </c>
      <c r="H149" s="133">
        <v>9</v>
      </c>
      <c r="I149" s="134"/>
      <c r="J149" s="135">
        <f>ROUND(I149*H149,2)</f>
        <v>0</v>
      </c>
      <c r="K149" s="131" t="s">
        <v>160</v>
      </c>
      <c r="L149" s="34"/>
      <c r="M149" s="136" t="s">
        <v>21</v>
      </c>
      <c r="N149" s="137" t="s">
        <v>48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161</v>
      </c>
      <c r="AT149" s="140" t="s">
        <v>156</v>
      </c>
      <c r="AU149" s="140" t="s">
        <v>162</v>
      </c>
      <c r="AY149" s="18" t="s">
        <v>152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8" t="s">
        <v>85</v>
      </c>
      <c r="BK149" s="141">
        <f>ROUND(I149*H149,2)</f>
        <v>0</v>
      </c>
      <c r="BL149" s="18" t="s">
        <v>161</v>
      </c>
      <c r="BM149" s="140" t="s">
        <v>236</v>
      </c>
    </row>
    <row r="150" spans="2:65" s="1" customFormat="1" ht="11.25">
      <c r="B150" s="34"/>
      <c r="D150" s="142" t="s">
        <v>164</v>
      </c>
      <c r="F150" s="143" t="s">
        <v>237</v>
      </c>
      <c r="I150" s="144"/>
      <c r="L150" s="34"/>
      <c r="M150" s="145"/>
      <c r="T150" s="55"/>
      <c r="AT150" s="18" t="s">
        <v>164</v>
      </c>
      <c r="AU150" s="18" t="s">
        <v>162</v>
      </c>
    </row>
    <row r="151" spans="2:65" s="11" customFormat="1" ht="20.85" customHeight="1">
      <c r="B151" s="117"/>
      <c r="D151" s="118" t="s">
        <v>76</v>
      </c>
      <c r="E151" s="127" t="s">
        <v>238</v>
      </c>
      <c r="F151" s="127" t="s">
        <v>239</v>
      </c>
      <c r="I151" s="120"/>
      <c r="J151" s="128">
        <f>BK151</f>
        <v>0</v>
      </c>
      <c r="L151" s="117"/>
      <c r="M151" s="122"/>
      <c r="P151" s="123">
        <f>SUM(P152:P157)</f>
        <v>0</v>
      </c>
      <c r="R151" s="123">
        <f>SUM(R152:R157)</f>
        <v>0</v>
      </c>
      <c r="T151" s="124">
        <f>SUM(T152:T157)</f>
        <v>0</v>
      </c>
      <c r="AR151" s="118" t="s">
        <v>85</v>
      </c>
      <c r="AT151" s="125" t="s">
        <v>76</v>
      </c>
      <c r="AU151" s="125" t="s">
        <v>87</v>
      </c>
      <c r="AY151" s="118" t="s">
        <v>152</v>
      </c>
      <c r="BK151" s="126">
        <f>SUM(BK152:BK157)</f>
        <v>0</v>
      </c>
    </row>
    <row r="152" spans="2:65" s="1" customFormat="1" ht="37.9" customHeight="1">
      <c r="B152" s="34"/>
      <c r="C152" s="129" t="s">
        <v>240</v>
      </c>
      <c r="D152" s="129" t="s">
        <v>156</v>
      </c>
      <c r="E152" s="130" t="s">
        <v>241</v>
      </c>
      <c r="F152" s="131" t="s">
        <v>242</v>
      </c>
      <c r="G152" s="132" t="s">
        <v>192</v>
      </c>
      <c r="H152" s="133">
        <v>935.65</v>
      </c>
      <c r="I152" s="134"/>
      <c r="J152" s="135">
        <f>ROUND(I152*H152,2)</f>
        <v>0</v>
      </c>
      <c r="K152" s="131" t="s">
        <v>160</v>
      </c>
      <c r="L152" s="34"/>
      <c r="M152" s="136" t="s">
        <v>21</v>
      </c>
      <c r="N152" s="137" t="s">
        <v>48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161</v>
      </c>
      <c r="AT152" s="140" t="s">
        <v>156</v>
      </c>
      <c r="AU152" s="140" t="s">
        <v>162</v>
      </c>
      <c r="AY152" s="18" t="s">
        <v>152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85</v>
      </c>
      <c r="BK152" s="141">
        <f>ROUND(I152*H152,2)</f>
        <v>0</v>
      </c>
      <c r="BL152" s="18" t="s">
        <v>161</v>
      </c>
      <c r="BM152" s="140" t="s">
        <v>243</v>
      </c>
    </row>
    <row r="153" spans="2:65" s="1" customFormat="1" ht="11.25">
      <c r="B153" s="34"/>
      <c r="D153" s="142" t="s">
        <v>164</v>
      </c>
      <c r="F153" s="143" t="s">
        <v>244</v>
      </c>
      <c r="I153" s="144"/>
      <c r="L153" s="34"/>
      <c r="M153" s="145"/>
      <c r="T153" s="55"/>
      <c r="AT153" s="18" t="s">
        <v>164</v>
      </c>
      <c r="AU153" s="18" t="s">
        <v>162</v>
      </c>
    </row>
    <row r="154" spans="2:65" s="12" customFormat="1" ht="11.25">
      <c r="B154" s="146"/>
      <c r="D154" s="147" t="s">
        <v>166</v>
      </c>
      <c r="E154" s="148" t="s">
        <v>21</v>
      </c>
      <c r="F154" s="149" t="s">
        <v>245</v>
      </c>
      <c r="H154" s="150">
        <v>935.65</v>
      </c>
      <c r="I154" s="151"/>
      <c r="L154" s="146"/>
      <c r="M154" s="152"/>
      <c r="T154" s="153"/>
      <c r="AT154" s="148" t="s">
        <v>166</v>
      </c>
      <c r="AU154" s="148" t="s">
        <v>162</v>
      </c>
      <c r="AV154" s="12" t="s">
        <v>87</v>
      </c>
      <c r="AW154" s="12" t="s">
        <v>39</v>
      </c>
      <c r="AX154" s="12" t="s">
        <v>85</v>
      </c>
      <c r="AY154" s="148" t="s">
        <v>152</v>
      </c>
    </row>
    <row r="155" spans="2:65" s="1" customFormat="1" ht="44.25" customHeight="1">
      <c r="B155" s="34"/>
      <c r="C155" s="129" t="s">
        <v>8</v>
      </c>
      <c r="D155" s="129" t="s">
        <v>156</v>
      </c>
      <c r="E155" s="130" t="s">
        <v>246</v>
      </c>
      <c r="F155" s="131" t="s">
        <v>247</v>
      </c>
      <c r="G155" s="132" t="s">
        <v>192</v>
      </c>
      <c r="H155" s="133">
        <v>223.71299999999999</v>
      </c>
      <c r="I155" s="134"/>
      <c r="J155" s="135">
        <f>ROUND(I155*H155,2)</f>
        <v>0</v>
      </c>
      <c r="K155" s="131" t="s">
        <v>160</v>
      </c>
      <c r="L155" s="34"/>
      <c r="M155" s="136" t="s">
        <v>21</v>
      </c>
      <c r="N155" s="137" t="s">
        <v>48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161</v>
      </c>
      <c r="AT155" s="140" t="s">
        <v>156</v>
      </c>
      <c r="AU155" s="140" t="s">
        <v>162</v>
      </c>
      <c r="AY155" s="18" t="s">
        <v>152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8" t="s">
        <v>85</v>
      </c>
      <c r="BK155" s="141">
        <f>ROUND(I155*H155,2)</f>
        <v>0</v>
      </c>
      <c r="BL155" s="18" t="s">
        <v>161</v>
      </c>
      <c r="BM155" s="140" t="s">
        <v>248</v>
      </c>
    </row>
    <row r="156" spans="2:65" s="1" customFormat="1" ht="11.25">
      <c r="B156" s="34"/>
      <c r="D156" s="142" t="s">
        <v>164</v>
      </c>
      <c r="F156" s="143" t="s">
        <v>249</v>
      </c>
      <c r="I156" s="144"/>
      <c r="L156" s="34"/>
      <c r="M156" s="145"/>
      <c r="T156" s="55"/>
      <c r="AT156" s="18" t="s">
        <v>164</v>
      </c>
      <c r="AU156" s="18" t="s">
        <v>162</v>
      </c>
    </row>
    <row r="157" spans="2:65" s="12" customFormat="1" ht="11.25">
      <c r="B157" s="146"/>
      <c r="D157" s="147" t="s">
        <v>166</v>
      </c>
      <c r="E157" s="148" t="s">
        <v>21</v>
      </c>
      <c r="F157" s="149" t="s">
        <v>250</v>
      </c>
      <c r="H157" s="150">
        <v>223.71299999999999</v>
      </c>
      <c r="I157" s="151"/>
      <c r="L157" s="146"/>
      <c r="M157" s="152"/>
      <c r="T157" s="153"/>
      <c r="AT157" s="148" t="s">
        <v>166</v>
      </c>
      <c r="AU157" s="148" t="s">
        <v>162</v>
      </c>
      <c r="AV157" s="12" t="s">
        <v>87</v>
      </c>
      <c r="AW157" s="12" t="s">
        <v>39</v>
      </c>
      <c r="AX157" s="12" t="s">
        <v>85</v>
      </c>
      <c r="AY157" s="148" t="s">
        <v>152</v>
      </c>
    </row>
    <row r="158" spans="2:65" s="11" customFormat="1" ht="20.85" customHeight="1">
      <c r="B158" s="117"/>
      <c r="D158" s="118" t="s">
        <v>76</v>
      </c>
      <c r="E158" s="127" t="s">
        <v>251</v>
      </c>
      <c r="F158" s="127" t="s">
        <v>252</v>
      </c>
      <c r="I158" s="120"/>
      <c r="J158" s="128">
        <f>BK158</f>
        <v>0</v>
      </c>
      <c r="L158" s="117"/>
      <c r="M158" s="122"/>
      <c r="P158" s="123">
        <f>SUM(P159:P170)</f>
        <v>0</v>
      </c>
      <c r="R158" s="123">
        <f>SUM(R159:R170)</f>
        <v>5.1110000000000001E-3</v>
      </c>
      <c r="T158" s="124">
        <f>SUM(T159:T170)</f>
        <v>0</v>
      </c>
      <c r="AR158" s="118" t="s">
        <v>85</v>
      </c>
      <c r="AT158" s="125" t="s">
        <v>76</v>
      </c>
      <c r="AU158" s="125" t="s">
        <v>87</v>
      </c>
      <c r="AY158" s="118" t="s">
        <v>152</v>
      </c>
      <c r="BK158" s="126">
        <f>SUM(BK159:BK170)</f>
        <v>0</v>
      </c>
    </row>
    <row r="159" spans="2:65" s="1" customFormat="1" ht="55.5" customHeight="1">
      <c r="B159" s="34"/>
      <c r="C159" s="129" t="s">
        <v>208</v>
      </c>
      <c r="D159" s="129" t="s">
        <v>156</v>
      </c>
      <c r="E159" s="130" t="s">
        <v>253</v>
      </c>
      <c r="F159" s="131" t="s">
        <v>254</v>
      </c>
      <c r="G159" s="132" t="s">
        <v>159</v>
      </c>
      <c r="H159" s="133">
        <v>162.25</v>
      </c>
      <c r="I159" s="134"/>
      <c r="J159" s="135">
        <f>ROUND(I159*H159,2)</f>
        <v>0</v>
      </c>
      <c r="K159" s="131" t="s">
        <v>160</v>
      </c>
      <c r="L159" s="34"/>
      <c r="M159" s="136" t="s">
        <v>21</v>
      </c>
      <c r="N159" s="137" t="s">
        <v>48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161</v>
      </c>
      <c r="AT159" s="140" t="s">
        <v>156</v>
      </c>
      <c r="AU159" s="140" t="s">
        <v>162</v>
      </c>
      <c r="AY159" s="18" t="s">
        <v>152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8" t="s">
        <v>85</v>
      </c>
      <c r="BK159" s="141">
        <f>ROUND(I159*H159,2)</f>
        <v>0</v>
      </c>
      <c r="BL159" s="18" t="s">
        <v>161</v>
      </c>
      <c r="BM159" s="140" t="s">
        <v>255</v>
      </c>
    </row>
    <row r="160" spans="2:65" s="1" customFormat="1" ht="11.25">
      <c r="B160" s="34"/>
      <c r="D160" s="142" t="s">
        <v>164</v>
      </c>
      <c r="F160" s="143" t="s">
        <v>256</v>
      </c>
      <c r="I160" s="144"/>
      <c r="L160" s="34"/>
      <c r="M160" s="145"/>
      <c r="T160" s="55"/>
      <c r="AT160" s="18" t="s">
        <v>164</v>
      </c>
      <c r="AU160" s="18" t="s">
        <v>162</v>
      </c>
    </row>
    <row r="161" spans="2:65" s="12" customFormat="1" ht="11.25">
      <c r="B161" s="146"/>
      <c r="D161" s="147" t="s">
        <v>166</v>
      </c>
      <c r="E161" s="148" t="s">
        <v>21</v>
      </c>
      <c r="F161" s="149" t="s">
        <v>257</v>
      </c>
      <c r="H161" s="150">
        <v>162.25</v>
      </c>
      <c r="I161" s="151"/>
      <c r="L161" s="146"/>
      <c r="M161" s="152"/>
      <c r="T161" s="153"/>
      <c r="AT161" s="148" t="s">
        <v>166</v>
      </c>
      <c r="AU161" s="148" t="s">
        <v>162</v>
      </c>
      <c r="AV161" s="12" t="s">
        <v>87</v>
      </c>
      <c r="AW161" s="12" t="s">
        <v>39</v>
      </c>
      <c r="AX161" s="12" t="s">
        <v>85</v>
      </c>
      <c r="AY161" s="148" t="s">
        <v>152</v>
      </c>
    </row>
    <row r="162" spans="2:65" s="1" customFormat="1" ht="37.9" customHeight="1">
      <c r="B162" s="34"/>
      <c r="C162" s="129" t="s">
        <v>238</v>
      </c>
      <c r="D162" s="129" t="s">
        <v>156</v>
      </c>
      <c r="E162" s="130" t="s">
        <v>258</v>
      </c>
      <c r="F162" s="131" t="s">
        <v>259</v>
      </c>
      <c r="G162" s="132" t="s">
        <v>159</v>
      </c>
      <c r="H162" s="133">
        <v>162.25</v>
      </c>
      <c r="I162" s="134"/>
      <c r="J162" s="135">
        <f>ROUND(I162*H162,2)</f>
        <v>0</v>
      </c>
      <c r="K162" s="131" t="s">
        <v>160</v>
      </c>
      <c r="L162" s="34"/>
      <c r="M162" s="136" t="s">
        <v>21</v>
      </c>
      <c r="N162" s="137" t="s">
        <v>48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161</v>
      </c>
      <c r="AT162" s="140" t="s">
        <v>156</v>
      </c>
      <c r="AU162" s="140" t="s">
        <v>162</v>
      </c>
      <c r="AY162" s="18" t="s">
        <v>152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8" t="s">
        <v>85</v>
      </c>
      <c r="BK162" s="141">
        <f>ROUND(I162*H162,2)</f>
        <v>0</v>
      </c>
      <c r="BL162" s="18" t="s">
        <v>161</v>
      </c>
      <c r="BM162" s="140" t="s">
        <v>260</v>
      </c>
    </row>
    <row r="163" spans="2:65" s="1" customFormat="1" ht="11.25">
      <c r="B163" s="34"/>
      <c r="D163" s="142" t="s">
        <v>164</v>
      </c>
      <c r="F163" s="143" t="s">
        <v>261</v>
      </c>
      <c r="I163" s="144"/>
      <c r="L163" s="34"/>
      <c r="M163" s="145"/>
      <c r="T163" s="55"/>
      <c r="AT163" s="18" t="s">
        <v>164</v>
      </c>
      <c r="AU163" s="18" t="s">
        <v>162</v>
      </c>
    </row>
    <row r="164" spans="2:65" s="1" customFormat="1" ht="21.75" customHeight="1">
      <c r="B164" s="34"/>
      <c r="C164" s="129" t="s">
        <v>251</v>
      </c>
      <c r="D164" s="129" t="s">
        <v>156</v>
      </c>
      <c r="E164" s="130" t="s">
        <v>262</v>
      </c>
      <c r="F164" s="131" t="s">
        <v>263</v>
      </c>
      <c r="G164" s="132" t="s">
        <v>159</v>
      </c>
      <c r="H164" s="133">
        <v>162.25</v>
      </c>
      <c r="I164" s="134"/>
      <c r="J164" s="135">
        <f>ROUND(I164*H164,2)</f>
        <v>0</v>
      </c>
      <c r="K164" s="131" t="s">
        <v>160</v>
      </c>
      <c r="L164" s="34"/>
      <c r="M164" s="136" t="s">
        <v>21</v>
      </c>
      <c r="N164" s="137" t="s">
        <v>48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161</v>
      </c>
      <c r="AT164" s="140" t="s">
        <v>156</v>
      </c>
      <c r="AU164" s="140" t="s">
        <v>162</v>
      </c>
      <c r="AY164" s="18" t="s">
        <v>152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85</v>
      </c>
      <c r="BK164" s="141">
        <f>ROUND(I164*H164,2)</f>
        <v>0</v>
      </c>
      <c r="BL164" s="18" t="s">
        <v>161</v>
      </c>
      <c r="BM164" s="140" t="s">
        <v>264</v>
      </c>
    </row>
    <row r="165" spans="2:65" s="1" customFormat="1" ht="11.25">
      <c r="B165" s="34"/>
      <c r="D165" s="142" t="s">
        <v>164</v>
      </c>
      <c r="F165" s="143" t="s">
        <v>265</v>
      </c>
      <c r="I165" s="144"/>
      <c r="L165" s="34"/>
      <c r="M165" s="145"/>
      <c r="T165" s="55"/>
      <c r="AT165" s="18" t="s">
        <v>164</v>
      </c>
      <c r="AU165" s="18" t="s">
        <v>162</v>
      </c>
    </row>
    <row r="166" spans="2:65" s="1" customFormat="1" ht="16.5" customHeight="1">
      <c r="B166" s="34"/>
      <c r="C166" s="167" t="s">
        <v>266</v>
      </c>
      <c r="D166" s="167" t="s">
        <v>267</v>
      </c>
      <c r="E166" s="168" t="s">
        <v>268</v>
      </c>
      <c r="F166" s="169" t="s">
        <v>269</v>
      </c>
      <c r="G166" s="170" t="s">
        <v>270</v>
      </c>
      <c r="H166" s="171">
        <v>5.1109999999999998</v>
      </c>
      <c r="I166" s="172"/>
      <c r="J166" s="173">
        <f>ROUND(I166*H166,2)</f>
        <v>0</v>
      </c>
      <c r="K166" s="169" t="s">
        <v>160</v>
      </c>
      <c r="L166" s="174"/>
      <c r="M166" s="175" t="s">
        <v>21</v>
      </c>
      <c r="N166" s="176" t="s">
        <v>48</v>
      </c>
      <c r="P166" s="138">
        <f>O166*H166</f>
        <v>0</v>
      </c>
      <c r="Q166" s="138">
        <v>1E-3</v>
      </c>
      <c r="R166" s="138">
        <f>Q166*H166</f>
        <v>5.1110000000000001E-3</v>
      </c>
      <c r="S166" s="138">
        <v>0</v>
      </c>
      <c r="T166" s="139">
        <f>S166*H166</f>
        <v>0</v>
      </c>
      <c r="AR166" s="140" t="s">
        <v>210</v>
      </c>
      <c r="AT166" s="140" t="s">
        <v>267</v>
      </c>
      <c r="AU166" s="140" t="s">
        <v>162</v>
      </c>
      <c r="AY166" s="18" t="s">
        <v>152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8" t="s">
        <v>85</v>
      </c>
      <c r="BK166" s="141">
        <f>ROUND(I166*H166,2)</f>
        <v>0</v>
      </c>
      <c r="BL166" s="18" t="s">
        <v>161</v>
      </c>
      <c r="BM166" s="140" t="s">
        <v>271</v>
      </c>
    </row>
    <row r="167" spans="2:65" s="12" customFormat="1" ht="11.25">
      <c r="B167" s="146"/>
      <c r="D167" s="147" t="s">
        <v>166</v>
      </c>
      <c r="E167" s="148" t="s">
        <v>21</v>
      </c>
      <c r="F167" s="149" t="s">
        <v>272</v>
      </c>
      <c r="H167" s="150">
        <v>5.1109999999999998</v>
      </c>
      <c r="I167" s="151"/>
      <c r="L167" s="146"/>
      <c r="M167" s="152"/>
      <c r="T167" s="153"/>
      <c r="AT167" s="148" t="s">
        <v>166</v>
      </c>
      <c r="AU167" s="148" t="s">
        <v>162</v>
      </c>
      <c r="AV167" s="12" t="s">
        <v>87</v>
      </c>
      <c r="AW167" s="12" t="s">
        <v>39</v>
      </c>
      <c r="AX167" s="12" t="s">
        <v>85</v>
      </c>
      <c r="AY167" s="148" t="s">
        <v>152</v>
      </c>
    </row>
    <row r="168" spans="2:65" s="1" customFormat="1" ht="33" customHeight="1">
      <c r="B168" s="34"/>
      <c r="C168" s="129" t="s">
        <v>273</v>
      </c>
      <c r="D168" s="129" t="s">
        <v>156</v>
      </c>
      <c r="E168" s="130" t="s">
        <v>274</v>
      </c>
      <c r="F168" s="131" t="s">
        <v>275</v>
      </c>
      <c r="G168" s="132" t="s">
        <v>159</v>
      </c>
      <c r="H168" s="133">
        <v>2232</v>
      </c>
      <c r="I168" s="134"/>
      <c r="J168" s="135">
        <f>ROUND(I168*H168,2)</f>
        <v>0</v>
      </c>
      <c r="K168" s="131" t="s">
        <v>160</v>
      </c>
      <c r="L168" s="34"/>
      <c r="M168" s="136" t="s">
        <v>21</v>
      </c>
      <c r="N168" s="137" t="s">
        <v>48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161</v>
      </c>
      <c r="AT168" s="140" t="s">
        <v>156</v>
      </c>
      <c r="AU168" s="140" t="s">
        <v>162</v>
      </c>
      <c r="AY168" s="18" t="s">
        <v>152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8" t="s">
        <v>85</v>
      </c>
      <c r="BK168" s="141">
        <f>ROUND(I168*H168,2)</f>
        <v>0</v>
      </c>
      <c r="BL168" s="18" t="s">
        <v>161</v>
      </c>
      <c r="BM168" s="140" t="s">
        <v>276</v>
      </c>
    </row>
    <row r="169" spans="2:65" s="1" customFormat="1" ht="11.25">
      <c r="B169" s="34"/>
      <c r="D169" s="142" t="s">
        <v>164</v>
      </c>
      <c r="F169" s="143" t="s">
        <v>277</v>
      </c>
      <c r="I169" s="144"/>
      <c r="L169" s="34"/>
      <c r="M169" s="145"/>
      <c r="T169" s="55"/>
      <c r="AT169" s="18" t="s">
        <v>164</v>
      </c>
      <c r="AU169" s="18" t="s">
        <v>162</v>
      </c>
    </row>
    <row r="170" spans="2:65" s="12" customFormat="1" ht="11.25">
      <c r="B170" s="146"/>
      <c r="D170" s="147" t="s">
        <v>166</v>
      </c>
      <c r="E170" s="148" t="s">
        <v>21</v>
      </c>
      <c r="F170" s="149" t="s">
        <v>278</v>
      </c>
      <c r="H170" s="150">
        <v>2232</v>
      </c>
      <c r="I170" s="151"/>
      <c r="L170" s="146"/>
      <c r="M170" s="152"/>
      <c r="T170" s="153"/>
      <c r="AT170" s="148" t="s">
        <v>166</v>
      </c>
      <c r="AU170" s="148" t="s">
        <v>162</v>
      </c>
      <c r="AV170" s="12" t="s">
        <v>87</v>
      </c>
      <c r="AW170" s="12" t="s">
        <v>39</v>
      </c>
      <c r="AX170" s="12" t="s">
        <v>85</v>
      </c>
      <c r="AY170" s="148" t="s">
        <v>152</v>
      </c>
    </row>
    <row r="171" spans="2:65" s="11" customFormat="1" ht="22.9" customHeight="1">
      <c r="B171" s="117"/>
      <c r="D171" s="118" t="s">
        <v>76</v>
      </c>
      <c r="E171" s="127" t="s">
        <v>87</v>
      </c>
      <c r="F171" s="127" t="s">
        <v>279</v>
      </c>
      <c r="I171" s="120"/>
      <c r="J171" s="128">
        <f>BK171</f>
        <v>0</v>
      </c>
      <c r="L171" s="117"/>
      <c r="M171" s="122"/>
      <c r="P171" s="123">
        <f>P172</f>
        <v>0</v>
      </c>
      <c r="R171" s="123">
        <f>R172</f>
        <v>266.39597695999998</v>
      </c>
      <c r="T171" s="124">
        <f>T172</f>
        <v>0</v>
      </c>
      <c r="AR171" s="118" t="s">
        <v>85</v>
      </c>
      <c r="AT171" s="125" t="s">
        <v>76</v>
      </c>
      <c r="AU171" s="125" t="s">
        <v>85</v>
      </c>
      <c r="AY171" s="118" t="s">
        <v>152</v>
      </c>
      <c r="BK171" s="126">
        <f>BK172</f>
        <v>0</v>
      </c>
    </row>
    <row r="172" spans="2:65" s="11" customFormat="1" ht="20.85" customHeight="1">
      <c r="B172" s="117"/>
      <c r="D172" s="118" t="s">
        <v>76</v>
      </c>
      <c r="E172" s="127" t="s">
        <v>280</v>
      </c>
      <c r="F172" s="127" t="s">
        <v>281</v>
      </c>
      <c r="I172" s="120"/>
      <c r="J172" s="128">
        <f>BK172</f>
        <v>0</v>
      </c>
      <c r="L172" s="117"/>
      <c r="M172" s="122"/>
      <c r="P172" s="123">
        <f>SUM(P173:P186)</f>
        <v>0</v>
      </c>
      <c r="R172" s="123">
        <f>SUM(R173:R186)</f>
        <v>266.39597695999998</v>
      </c>
      <c r="T172" s="124">
        <f>SUM(T173:T186)</f>
        <v>0</v>
      </c>
      <c r="AR172" s="118" t="s">
        <v>85</v>
      </c>
      <c r="AT172" s="125" t="s">
        <v>76</v>
      </c>
      <c r="AU172" s="125" t="s">
        <v>87</v>
      </c>
      <c r="AY172" s="118" t="s">
        <v>152</v>
      </c>
      <c r="BK172" s="126">
        <f>SUM(BK173:BK186)</f>
        <v>0</v>
      </c>
    </row>
    <row r="173" spans="2:65" s="1" customFormat="1" ht="24.2" customHeight="1">
      <c r="B173" s="34"/>
      <c r="C173" s="129" t="s">
        <v>7</v>
      </c>
      <c r="D173" s="129" t="s">
        <v>156</v>
      </c>
      <c r="E173" s="130" t="s">
        <v>282</v>
      </c>
      <c r="F173" s="131" t="s">
        <v>283</v>
      </c>
      <c r="G173" s="132" t="s">
        <v>192</v>
      </c>
      <c r="H173" s="133">
        <v>91.177999999999997</v>
      </c>
      <c r="I173" s="134"/>
      <c r="J173" s="135">
        <f>ROUND(I173*H173,2)</f>
        <v>0</v>
      </c>
      <c r="K173" s="131" t="s">
        <v>160</v>
      </c>
      <c r="L173" s="34"/>
      <c r="M173" s="136" t="s">
        <v>21</v>
      </c>
      <c r="N173" s="137" t="s">
        <v>48</v>
      </c>
      <c r="P173" s="138">
        <f>O173*H173</f>
        <v>0</v>
      </c>
      <c r="Q173" s="138">
        <v>2.3010199999999998</v>
      </c>
      <c r="R173" s="138">
        <f>Q173*H173</f>
        <v>209.80240155999999</v>
      </c>
      <c r="S173" s="138">
        <v>0</v>
      </c>
      <c r="T173" s="139">
        <f>S173*H173</f>
        <v>0</v>
      </c>
      <c r="AR173" s="140" t="s">
        <v>161</v>
      </c>
      <c r="AT173" s="140" t="s">
        <v>156</v>
      </c>
      <c r="AU173" s="140" t="s">
        <v>162</v>
      </c>
      <c r="AY173" s="18" t="s">
        <v>152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8" t="s">
        <v>85</v>
      </c>
      <c r="BK173" s="141">
        <f>ROUND(I173*H173,2)</f>
        <v>0</v>
      </c>
      <c r="BL173" s="18" t="s">
        <v>161</v>
      </c>
      <c r="BM173" s="140" t="s">
        <v>284</v>
      </c>
    </row>
    <row r="174" spans="2:65" s="1" customFormat="1" ht="11.25">
      <c r="B174" s="34"/>
      <c r="D174" s="142" t="s">
        <v>164</v>
      </c>
      <c r="F174" s="143" t="s">
        <v>285</v>
      </c>
      <c r="I174" s="144"/>
      <c r="L174" s="34"/>
      <c r="M174" s="145"/>
      <c r="T174" s="55"/>
      <c r="AT174" s="18" t="s">
        <v>164</v>
      </c>
      <c r="AU174" s="18" t="s">
        <v>162</v>
      </c>
    </row>
    <row r="175" spans="2:65" s="12" customFormat="1" ht="11.25">
      <c r="B175" s="146"/>
      <c r="D175" s="147" t="s">
        <v>166</v>
      </c>
      <c r="E175" s="148" t="s">
        <v>21</v>
      </c>
      <c r="F175" s="149" t="s">
        <v>206</v>
      </c>
      <c r="H175" s="150">
        <v>91.177999999999997</v>
      </c>
      <c r="I175" s="151"/>
      <c r="L175" s="146"/>
      <c r="M175" s="152"/>
      <c r="T175" s="153"/>
      <c r="AT175" s="148" t="s">
        <v>166</v>
      </c>
      <c r="AU175" s="148" t="s">
        <v>162</v>
      </c>
      <c r="AV175" s="12" t="s">
        <v>87</v>
      </c>
      <c r="AW175" s="12" t="s">
        <v>39</v>
      </c>
      <c r="AX175" s="12" t="s">
        <v>85</v>
      </c>
      <c r="AY175" s="148" t="s">
        <v>152</v>
      </c>
    </row>
    <row r="176" spans="2:65" s="1" customFormat="1" ht="44.25" customHeight="1">
      <c r="B176" s="34"/>
      <c r="C176" s="129" t="s">
        <v>286</v>
      </c>
      <c r="D176" s="129" t="s">
        <v>156</v>
      </c>
      <c r="E176" s="130" t="s">
        <v>287</v>
      </c>
      <c r="F176" s="131" t="s">
        <v>288</v>
      </c>
      <c r="G176" s="132" t="s">
        <v>159</v>
      </c>
      <c r="H176" s="133">
        <v>78.78</v>
      </c>
      <c r="I176" s="134"/>
      <c r="J176" s="135">
        <f>ROUND(I176*H176,2)</f>
        <v>0</v>
      </c>
      <c r="K176" s="131" t="s">
        <v>160</v>
      </c>
      <c r="L176" s="34"/>
      <c r="M176" s="136" t="s">
        <v>21</v>
      </c>
      <c r="N176" s="137" t="s">
        <v>48</v>
      </c>
      <c r="P176" s="138">
        <f>O176*H176</f>
        <v>0</v>
      </c>
      <c r="Q176" s="138">
        <v>0.69347000000000003</v>
      </c>
      <c r="R176" s="138">
        <f>Q176*H176</f>
        <v>54.631566600000006</v>
      </c>
      <c r="S176" s="138">
        <v>0</v>
      </c>
      <c r="T176" s="139">
        <f>S176*H176</f>
        <v>0</v>
      </c>
      <c r="AR176" s="140" t="s">
        <v>161</v>
      </c>
      <c r="AT176" s="140" t="s">
        <v>156</v>
      </c>
      <c r="AU176" s="140" t="s">
        <v>162</v>
      </c>
      <c r="AY176" s="18" t="s">
        <v>152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8" t="s">
        <v>85</v>
      </c>
      <c r="BK176" s="141">
        <f>ROUND(I176*H176,2)</f>
        <v>0</v>
      </c>
      <c r="BL176" s="18" t="s">
        <v>161</v>
      </c>
      <c r="BM176" s="140" t="s">
        <v>289</v>
      </c>
    </row>
    <row r="177" spans="2:65" s="1" customFormat="1" ht="11.25">
      <c r="B177" s="34"/>
      <c r="D177" s="142" t="s">
        <v>164</v>
      </c>
      <c r="F177" s="143" t="s">
        <v>290</v>
      </c>
      <c r="I177" s="144"/>
      <c r="L177" s="34"/>
      <c r="M177" s="145"/>
      <c r="T177" s="55"/>
      <c r="AT177" s="18" t="s">
        <v>164</v>
      </c>
      <c r="AU177" s="18" t="s">
        <v>162</v>
      </c>
    </row>
    <row r="178" spans="2:65" s="12" customFormat="1" ht="11.25">
      <c r="B178" s="146"/>
      <c r="D178" s="147" t="s">
        <v>166</v>
      </c>
      <c r="E178" s="148" t="s">
        <v>21</v>
      </c>
      <c r="F178" s="149" t="s">
        <v>291</v>
      </c>
      <c r="H178" s="150">
        <v>78.78</v>
      </c>
      <c r="I178" s="151"/>
      <c r="L178" s="146"/>
      <c r="M178" s="152"/>
      <c r="T178" s="153"/>
      <c r="AT178" s="148" t="s">
        <v>166</v>
      </c>
      <c r="AU178" s="148" t="s">
        <v>162</v>
      </c>
      <c r="AV178" s="12" t="s">
        <v>87</v>
      </c>
      <c r="AW178" s="12" t="s">
        <v>39</v>
      </c>
      <c r="AX178" s="12" t="s">
        <v>85</v>
      </c>
      <c r="AY178" s="148" t="s">
        <v>152</v>
      </c>
    </row>
    <row r="179" spans="2:65" s="1" customFormat="1" ht="55.5" customHeight="1">
      <c r="B179" s="34"/>
      <c r="C179" s="129" t="s">
        <v>292</v>
      </c>
      <c r="D179" s="129" t="s">
        <v>156</v>
      </c>
      <c r="E179" s="130" t="s">
        <v>293</v>
      </c>
      <c r="F179" s="131" t="s">
        <v>294</v>
      </c>
      <c r="G179" s="132" t="s">
        <v>295</v>
      </c>
      <c r="H179" s="133">
        <v>1.8520000000000001</v>
      </c>
      <c r="I179" s="134"/>
      <c r="J179" s="135">
        <f>ROUND(I179*H179,2)</f>
        <v>0</v>
      </c>
      <c r="K179" s="131" t="s">
        <v>160</v>
      </c>
      <c r="L179" s="34"/>
      <c r="M179" s="136" t="s">
        <v>21</v>
      </c>
      <c r="N179" s="137" t="s">
        <v>48</v>
      </c>
      <c r="P179" s="138">
        <f>O179*H179</f>
        <v>0</v>
      </c>
      <c r="Q179" s="138">
        <v>1.0593999999999999</v>
      </c>
      <c r="R179" s="138">
        <f>Q179*H179</f>
        <v>1.9620088</v>
      </c>
      <c r="S179" s="138">
        <v>0</v>
      </c>
      <c r="T179" s="139">
        <f>S179*H179</f>
        <v>0</v>
      </c>
      <c r="AR179" s="140" t="s">
        <v>161</v>
      </c>
      <c r="AT179" s="140" t="s">
        <v>156</v>
      </c>
      <c r="AU179" s="140" t="s">
        <v>162</v>
      </c>
      <c r="AY179" s="18" t="s">
        <v>152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8" t="s">
        <v>85</v>
      </c>
      <c r="BK179" s="141">
        <f>ROUND(I179*H179,2)</f>
        <v>0</v>
      </c>
      <c r="BL179" s="18" t="s">
        <v>161</v>
      </c>
      <c r="BM179" s="140" t="s">
        <v>296</v>
      </c>
    </row>
    <row r="180" spans="2:65" s="1" customFormat="1" ht="11.25">
      <c r="B180" s="34"/>
      <c r="D180" s="142" t="s">
        <v>164</v>
      </c>
      <c r="F180" s="143" t="s">
        <v>297</v>
      </c>
      <c r="I180" s="144"/>
      <c r="L180" s="34"/>
      <c r="M180" s="145"/>
      <c r="T180" s="55"/>
      <c r="AT180" s="18" t="s">
        <v>164</v>
      </c>
      <c r="AU180" s="18" t="s">
        <v>162</v>
      </c>
    </row>
    <row r="181" spans="2:65" s="13" customFormat="1" ht="11.25">
      <c r="B181" s="154"/>
      <c r="D181" s="147" t="s">
        <v>166</v>
      </c>
      <c r="E181" s="155" t="s">
        <v>21</v>
      </c>
      <c r="F181" s="156" t="s">
        <v>298</v>
      </c>
      <c r="H181" s="155" t="s">
        <v>21</v>
      </c>
      <c r="I181" s="157"/>
      <c r="L181" s="154"/>
      <c r="M181" s="158"/>
      <c r="T181" s="159"/>
      <c r="AT181" s="155" t="s">
        <v>166</v>
      </c>
      <c r="AU181" s="155" t="s">
        <v>162</v>
      </c>
      <c r="AV181" s="13" t="s">
        <v>85</v>
      </c>
      <c r="AW181" s="13" t="s">
        <v>39</v>
      </c>
      <c r="AX181" s="13" t="s">
        <v>77</v>
      </c>
      <c r="AY181" s="155" t="s">
        <v>152</v>
      </c>
    </row>
    <row r="182" spans="2:65" s="12" customFormat="1" ht="11.25">
      <c r="B182" s="146"/>
      <c r="D182" s="147" t="s">
        <v>166</v>
      </c>
      <c r="E182" s="148" t="s">
        <v>21</v>
      </c>
      <c r="F182" s="149" t="s">
        <v>299</v>
      </c>
      <c r="H182" s="150">
        <v>0.47199999999999998</v>
      </c>
      <c r="I182" s="151"/>
      <c r="L182" s="146"/>
      <c r="M182" s="152"/>
      <c r="T182" s="153"/>
      <c r="AT182" s="148" t="s">
        <v>166</v>
      </c>
      <c r="AU182" s="148" t="s">
        <v>162</v>
      </c>
      <c r="AV182" s="12" t="s">
        <v>87</v>
      </c>
      <c r="AW182" s="12" t="s">
        <v>39</v>
      </c>
      <c r="AX182" s="12" t="s">
        <v>77</v>
      </c>
      <c r="AY182" s="148" t="s">
        <v>152</v>
      </c>
    </row>
    <row r="183" spans="2:65" s="13" customFormat="1" ht="11.25">
      <c r="B183" s="154"/>
      <c r="D183" s="147" t="s">
        <v>166</v>
      </c>
      <c r="E183" s="155" t="s">
        <v>21</v>
      </c>
      <c r="F183" s="156" t="s">
        <v>300</v>
      </c>
      <c r="H183" s="155" t="s">
        <v>21</v>
      </c>
      <c r="I183" s="157"/>
      <c r="L183" s="154"/>
      <c r="M183" s="158"/>
      <c r="T183" s="159"/>
      <c r="AT183" s="155" t="s">
        <v>166</v>
      </c>
      <c r="AU183" s="155" t="s">
        <v>162</v>
      </c>
      <c r="AV183" s="13" t="s">
        <v>85</v>
      </c>
      <c r="AW183" s="13" t="s">
        <v>39</v>
      </c>
      <c r="AX183" s="13" t="s">
        <v>77</v>
      </c>
      <c r="AY183" s="155" t="s">
        <v>152</v>
      </c>
    </row>
    <row r="184" spans="2:65" s="12" customFormat="1" ht="11.25">
      <c r="B184" s="146"/>
      <c r="D184" s="147" t="s">
        <v>166</v>
      </c>
      <c r="E184" s="148" t="s">
        <v>21</v>
      </c>
      <c r="F184" s="149" t="s">
        <v>301</v>
      </c>
      <c r="H184" s="150">
        <v>0.121</v>
      </c>
      <c r="I184" s="151"/>
      <c r="L184" s="146"/>
      <c r="M184" s="152"/>
      <c r="T184" s="153"/>
      <c r="AT184" s="148" t="s">
        <v>166</v>
      </c>
      <c r="AU184" s="148" t="s">
        <v>162</v>
      </c>
      <c r="AV184" s="12" t="s">
        <v>87</v>
      </c>
      <c r="AW184" s="12" t="s">
        <v>39</v>
      </c>
      <c r="AX184" s="12" t="s">
        <v>77</v>
      </c>
      <c r="AY184" s="148" t="s">
        <v>152</v>
      </c>
    </row>
    <row r="185" spans="2:65" s="12" customFormat="1" ht="22.5">
      <c r="B185" s="146"/>
      <c r="D185" s="147" t="s">
        <v>166</v>
      </c>
      <c r="E185" s="148" t="s">
        <v>21</v>
      </c>
      <c r="F185" s="149" t="s">
        <v>302</v>
      </c>
      <c r="H185" s="150">
        <v>1.2589999999999999</v>
      </c>
      <c r="I185" s="151"/>
      <c r="L185" s="146"/>
      <c r="M185" s="152"/>
      <c r="T185" s="153"/>
      <c r="AT185" s="148" t="s">
        <v>166</v>
      </c>
      <c r="AU185" s="148" t="s">
        <v>162</v>
      </c>
      <c r="AV185" s="12" t="s">
        <v>87</v>
      </c>
      <c r="AW185" s="12" t="s">
        <v>39</v>
      </c>
      <c r="AX185" s="12" t="s">
        <v>77</v>
      </c>
      <c r="AY185" s="148" t="s">
        <v>152</v>
      </c>
    </row>
    <row r="186" spans="2:65" s="14" customFormat="1" ht="11.25">
      <c r="B186" s="160"/>
      <c r="D186" s="147" t="s">
        <v>166</v>
      </c>
      <c r="E186" s="161" t="s">
        <v>21</v>
      </c>
      <c r="F186" s="162" t="s">
        <v>207</v>
      </c>
      <c r="H186" s="163">
        <v>1.8520000000000001</v>
      </c>
      <c r="I186" s="164"/>
      <c r="L186" s="160"/>
      <c r="M186" s="165"/>
      <c r="T186" s="166"/>
      <c r="AT186" s="161" t="s">
        <v>166</v>
      </c>
      <c r="AU186" s="161" t="s">
        <v>162</v>
      </c>
      <c r="AV186" s="14" t="s">
        <v>161</v>
      </c>
      <c r="AW186" s="14" t="s">
        <v>39</v>
      </c>
      <c r="AX186" s="14" t="s">
        <v>85</v>
      </c>
      <c r="AY186" s="161" t="s">
        <v>152</v>
      </c>
    </row>
    <row r="187" spans="2:65" s="11" customFormat="1" ht="22.9" customHeight="1">
      <c r="B187" s="117"/>
      <c r="D187" s="118" t="s">
        <v>76</v>
      </c>
      <c r="E187" s="127" t="s">
        <v>162</v>
      </c>
      <c r="F187" s="127" t="s">
        <v>303</v>
      </c>
      <c r="I187" s="120"/>
      <c r="J187" s="128">
        <f>BK187</f>
        <v>0</v>
      </c>
      <c r="L187" s="117"/>
      <c r="M187" s="122"/>
      <c r="P187" s="123">
        <f>P188+P203</f>
        <v>0</v>
      </c>
      <c r="R187" s="123">
        <f>R188+R203</f>
        <v>31.483117000000004</v>
      </c>
      <c r="T187" s="124">
        <f>T188+T203</f>
        <v>0</v>
      </c>
      <c r="AR187" s="118" t="s">
        <v>85</v>
      </c>
      <c r="AT187" s="125" t="s">
        <v>76</v>
      </c>
      <c r="AU187" s="125" t="s">
        <v>85</v>
      </c>
      <c r="AY187" s="118" t="s">
        <v>152</v>
      </c>
      <c r="BK187" s="126">
        <f>BK188+BK203</f>
        <v>0</v>
      </c>
    </row>
    <row r="188" spans="2:65" s="11" customFormat="1" ht="20.85" customHeight="1">
      <c r="B188" s="117"/>
      <c r="D188" s="118" t="s">
        <v>76</v>
      </c>
      <c r="E188" s="127" t="s">
        <v>304</v>
      </c>
      <c r="F188" s="127" t="s">
        <v>305</v>
      </c>
      <c r="I188" s="120"/>
      <c r="J188" s="128">
        <f>BK188</f>
        <v>0</v>
      </c>
      <c r="L188" s="117"/>
      <c r="M188" s="122"/>
      <c r="P188" s="123">
        <f>SUM(P189:P202)</f>
        <v>0</v>
      </c>
      <c r="R188" s="123">
        <f>SUM(R189:R202)</f>
        <v>22.283117000000004</v>
      </c>
      <c r="T188" s="124">
        <f>SUM(T189:T202)</f>
        <v>0</v>
      </c>
      <c r="AR188" s="118" t="s">
        <v>85</v>
      </c>
      <c r="AT188" s="125" t="s">
        <v>76</v>
      </c>
      <c r="AU188" s="125" t="s">
        <v>87</v>
      </c>
      <c r="AY188" s="118" t="s">
        <v>152</v>
      </c>
      <c r="BK188" s="126">
        <f>SUM(BK189:BK202)</f>
        <v>0</v>
      </c>
    </row>
    <row r="189" spans="2:65" s="1" customFormat="1" ht="33" customHeight="1">
      <c r="B189" s="34"/>
      <c r="C189" s="129" t="s">
        <v>306</v>
      </c>
      <c r="D189" s="129" t="s">
        <v>156</v>
      </c>
      <c r="E189" s="130" t="s">
        <v>307</v>
      </c>
      <c r="F189" s="131" t="s">
        <v>308</v>
      </c>
      <c r="G189" s="132" t="s">
        <v>309</v>
      </c>
      <c r="H189" s="133">
        <v>9.8000000000000007</v>
      </c>
      <c r="I189" s="134"/>
      <c r="J189" s="135">
        <f>ROUND(I189*H189,2)</f>
        <v>0</v>
      </c>
      <c r="K189" s="131" t="s">
        <v>160</v>
      </c>
      <c r="L189" s="34"/>
      <c r="M189" s="136" t="s">
        <v>21</v>
      </c>
      <c r="N189" s="137" t="s">
        <v>48</v>
      </c>
      <c r="P189" s="138">
        <f>O189*H189</f>
        <v>0</v>
      </c>
      <c r="Q189" s="138">
        <v>0.24127000000000001</v>
      </c>
      <c r="R189" s="138">
        <f>Q189*H189</f>
        <v>2.3644460000000005</v>
      </c>
      <c r="S189" s="138">
        <v>0</v>
      </c>
      <c r="T189" s="139">
        <f>S189*H189</f>
        <v>0</v>
      </c>
      <c r="AR189" s="140" t="s">
        <v>161</v>
      </c>
      <c r="AT189" s="140" t="s">
        <v>156</v>
      </c>
      <c r="AU189" s="140" t="s">
        <v>162</v>
      </c>
      <c r="AY189" s="18" t="s">
        <v>152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8" t="s">
        <v>85</v>
      </c>
      <c r="BK189" s="141">
        <f>ROUND(I189*H189,2)</f>
        <v>0</v>
      </c>
      <c r="BL189" s="18" t="s">
        <v>161</v>
      </c>
      <c r="BM189" s="140" t="s">
        <v>310</v>
      </c>
    </row>
    <row r="190" spans="2:65" s="1" customFormat="1" ht="11.25">
      <c r="B190" s="34"/>
      <c r="D190" s="142" t="s">
        <v>164</v>
      </c>
      <c r="F190" s="143" t="s">
        <v>311</v>
      </c>
      <c r="I190" s="144"/>
      <c r="L190" s="34"/>
      <c r="M190" s="145"/>
      <c r="T190" s="55"/>
      <c r="AT190" s="18" t="s">
        <v>164</v>
      </c>
      <c r="AU190" s="18" t="s">
        <v>162</v>
      </c>
    </row>
    <row r="191" spans="2:65" s="12" customFormat="1" ht="11.25">
      <c r="B191" s="146"/>
      <c r="D191" s="147" t="s">
        <v>166</v>
      </c>
      <c r="E191" s="148" t="s">
        <v>21</v>
      </c>
      <c r="F191" s="149" t="s">
        <v>312</v>
      </c>
      <c r="H191" s="150">
        <v>9.8000000000000007</v>
      </c>
      <c r="I191" s="151"/>
      <c r="L191" s="146"/>
      <c r="M191" s="152"/>
      <c r="T191" s="153"/>
      <c r="AT191" s="148" t="s">
        <v>166</v>
      </c>
      <c r="AU191" s="148" t="s">
        <v>162</v>
      </c>
      <c r="AV191" s="12" t="s">
        <v>87</v>
      </c>
      <c r="AW191" s="12" t="s">
        <v>39</v>
      </c>
      <c r="AX191" s="12" t="s">
        <v>85</v>
      </c>
      <c r="AY191" s="148" t="s">
        <v>152</v>
      </c>
    </row>
    <row r="192" spans="2:65" s="1" customFormat="1" ht="24.2" customHeight="1">
      <c r="B192" s="34"/>
      <c r="C192" s="167" t="s">
        <v>313</v>
      </c>
      <c r="D192" s="167" t="s">
        <v>267</v>
      </c>
      <c r="E192" s="168" t="s">
        <v>314</v>
      </c>
      <c r="F192" s="169" t="s">
        <v>315</v>
      </c>
      <c r="G192" s="170" t="s">
        <v>170</v>
      </c>
      <c r="H192" s="171">
        <v>18</v>
      </c>
      <c r="I192" s="172"/>
      <c r="J192" s="173">
        <f>ROUND(I192*H192,2)</f>
        <v>0</v>
      </c>
      <c r="K192" s="169" t="s">
        <v>160</v>
      </c>
      <c r="L192" s="174"/>
      <c r="M192" s="175" t="s">
        <v>21</v>
      </c>
      <c r="N192" s="176" t="s">
        <v>48</v>
      </c>
      <c r="P192" s="138">
        <f>O192*H192</f>
        <v>0</v>
      </c>
      <c r="Q192" s="138">
        <v>5.0500000000000003E-2</v>
      </c>
      <c r="R192" s="138">
        <f>Q192*H192</f>
        <v>0.90900000000000003</v>
      </c>
      <c r="S192" s="138">
        <v>0</v>
      </c>
      <c r="T192" s="139">
        <f>S192*H192</f>
        <v>0</v>
      </c>
      <c r="AR192" s="140" t="s">
        <v>210</v>
      </c>
      <c r="AT192" s="140" t="s">
        <v>267</v>
      </c>
      <c r="AU192" s="140" t="s">
        <v>162</v>
      </c>
      <c r="AY192" s="18" t="s">
        <v>152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8" t="s">
        <v>85</v>
      </c>
      <c r="BK192" s="141">
        <f>ROUND(I192*H192,2)</f>
        <v>0</v>
      </c>
      <c r="BL192" s="18" t="s">
        <v>161</v>
      </c>
      <c r="BM192" s="140" t="s">
        <v>316</v>
      </c>
    </row>
    <row r="193" spans="2:65" s="12" customFormat="1" ht="11.25">
      <c r="B193" s="146"/>
      <c r="D193" s="147" t="s">
        <v>166</v>
      </c>
      <c r="E193" s="148" t="s">
        <v>21</v>
      </c>
      <c r="F193" s="149" t="s">
        <v>317</v>
      </c>
      <c r="H193" s="150">
        <v>18</v>
      </c>
      <c r="I193" s="151"/>
      <c r="L193" s="146"/>
      <c r="M193" s="152"/>
      <c r="T193" s="153"/>
      <c r="AT193" s="148" t="s">
        <v>166</v>
      </c>
      <c r="AU193" s="148" t="s">
        <v>162</v>
      </c>
      <c r="AV193" s="12" t="s">
        <v>87</v>
      </c>
      <c r="AW193" s="12" t="s">
        <v>39</v>
      </c>
      <c r="AX193" s="12" t="s">
        <v>85</v>
      </c>
      <c r="AY193" s="148" t="s">
        <v>152</v>
      </c>
    </row>
    <row r="194" spans="2:65" s="1" customFormat="1" ht="24.2" customHeight="1">
      <c r="B194" s="34"/>
      <c r="C194" s="167" t="s">
        <v>318</v>
      </c>
      <c r="D194" s="167" t="s">
        <v>267</v>
      </c>
      <c r="E194" s="168" t="s">
        <v>319</v>
      </c>
      <c r="F194" s="169" t="s">
        <v>320</v>
      </c>
      <c r="G194" s="170" t="s">
        <v>170</v>
      </c>
      <c r="H194" s="171">
        <v>38</v>
      </c>
      <c r="I194" s="172"/>
      <c r="J194" s="173">
        <f>ROUND(I194*H194,2)</f>
        <v>0</v>
      </c>
      <c r="K194" s="169" t="s">
        <v>160</v>
      </c>
      <c r="L194" s="174"/>
      <c r="M194" s="175" t="s">
        <v>21</v>
      </c>
      <c r="N194" s="176" t="s">
        <v>48</v>
      </c>
      <c r="P194" s="138">
        <f>O194*H194</f>
        <v>0</v>
      </c>
      <c r="Q194" s="138">
        <v>6.1499999999999999E-2</v>
      </c>
      <c r="R194" s="138">
        <f>Q194*H194</f>
        <v>2.3369999999999997</v>
      </c>
      <c r="S194" s="138">
        <v>0</v>
      </c>
      <c r="T194" s="139">
        <f>S194*H194</f>
        <v>0</v>
      </c>
      <c r="AR194" s="140" t="s">
        <v>210</v>
      </c>
      <c r="AT194" s="140" t="s">
        <v>267</v>
      </c>
      <c r="AU194" s="140" t="s">
        <v>162</v>
      </c>
      <c r="AY194" s="18" t="s">
        <v>152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8" t="s">
        <v>85</v>
      </c>
      <c r="BK194" s="141">
        <f>ROUND(I194*H194,2)</f>
        <v>0</v>
      </c>
      <c r="BL194" s="18" t="s">
        <v>161</v>
      </c>
      <c r="BM194" s="140" t="s">
        <v>321</v>
      </c>
    </row>
    <row r="195" spans="2:65" s="12" customFormat="1" ht="11.25">
      <c r="B195" s="146"/>
      <c r="D195" s="147" t="s">
        <v>166</v>
      </c>
      <c r="E195" s="148" t="s">
        <v>21</v>
      </c>
      <c r="F195" s="149" t="s">
        <v>322</v>
      </c>
      <c r="H195" s="150">
        <v>38</v>
      </c>
      <c r="I195" s="151"/>
      <c r="L195" s="146"/>
      <c r="M195" s="152"/>
      <c r="T195" s="153"/>
      <c r="AT195" s="148" t="s">
        <v>166</v>
      </c>
      <c r="AU195" s="148" t="s">
        <v>162</v>
      </c>
      <c r="AV195" s="12" t="s">
        <v>87</v>
      </c>
      <c r="AW195" s="12" t="s">
        <v>39</v>
      </c>
      <c r="AX195" s="12" t="s">
        <v>85</v>
      </c>
      <c r="AY195" s="148" t="s">
        <v>152</v>
      </c>
    </row>
    <row r="196" spans="2:65" s="1" customFormat="1" ht="33" customHeight="1">
      <c r="B196" s="34"/>
      <c r="C196" s="129" t="s">
        <v>280</v>
      </c>
      <c r="D196" s="129" t="s">
        <v>156</v>
      </c>
      <c r="E196" s="130" t="s">
        <v>323</v>
      </c>
      <c r="F196" s="131" t="s">
        <v>324</v>
      </c>
      <c r="G196" s="132" t="s">
        <v>309</v>
      </c>
      <c r="H196" s="133">
        <v>20.3</v>
      </c>
      <c r="I196" s="134"/>
      <c r="J196" s="135">
        <f>ROUND(I196*H196,2)</f>
        <v>0</v>
      </c>
      <c r="K196" s="131" t="s">
        <v>160</v>
      </c>
      <c r="L196" s="34"/>
      <c r="M196" s="136" t="s">
        <v>21</v>
      </c>
      <c r="N196" s="137" t="s">
        <v>48</v>
      </c>
      <c r="P196" s="138">
        <f>O196*H196</f>
        <v>0</v>
      </c>
      <c r="Q196" s="138">
        <v>0.29757</v>
      </c>
      <c r="R196" s="138">
        <f>Q196*H196</f>
        <v>6.0406710000000006</v>
      </c>
      <c r="S196" s="138">
        <v>0</v>
      </c>
      <c r="T196" s="139">
        <f>S196*H196</f>
        <v>0</v>
      </c>
      <c r="AR196" s="140" t="s">
        <v>161</v>
      </c>
      <c r="AT196" s="140" t="s">
        <v>156</v>
      </c>
      <c r="AU196" s="140" t="s">
        <v>162</v>
      </c>
      <c r="AY196" s="18" t="s">
        <v>152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8" t="s">
        <v>85</v>
      </c>
      <c r="BK196" s="141">
        <f>ROUND(I196*H196,2)</f>
        <v>0</v>
      </c>
      <c r="BL196" s="18" t="s">
        <v>161</v>
      </c>
      <c r="BM196" s="140" t="s">
        <v>325</v>
      </c>
    </row>
    <row r="197" spans="2:65" s="1" customFormat="1" ht="11.25">
      <c r="B197" s="34"/>
      <c r="D197" s="142" t="s">
        <v>164</v>
      </c>
      <c r="F197" s="143" t="s">
        <v>326</v>
      </c>
      <c r="I197" s="144"/>
      <c r="L197" s="34"/>
      <c r="M197" s="145"/>
      <c r="T197" s="55"/>
      <c r="AT197" s="18" t="s">
        <v>164</v>
      </c>
      <c r="AU197" s="18" t="s">
        <v>162</v>
      </c>
    </row>
    <row r="198" spans="2:65" s="12" customFormat="1" ht="11.25">
      <c r="B198" s="146"/>
      <c r="D198" s="147" t="s">
        <v>166</v>
      </c>
      <c r="E198" s="148" t="s">
        <v>21</v>
      </c>
      <c r="F198" s="149" t="s">
        <v>327</v>
      </c>
      <c r="H198" s="150">
        <v>20.3</v>
      </c>
      <c r="I198" s="151"/>
      <c r="L198" s="146"/>
      <c r="M198" s="152"/>
      <c r="T198" s="153"/>
      <c r="AT198" s="148" t="s">
        <v>166</v>
      </c>
      <c r="AU198" s="148" t="s">
        <v>162</v>
      </c>
      <c r="AV198" s="12" t="s">
        <v>87</v>
      </c>
      <c r="AW198" s="12" t="s">
        <v>39</v>
      </c>
      <c r="AX198" s="12" t="s">
        <v>85</v>
      </c>
      <c r="AY198" s="148" t="s">
        <v>152</v>
      </c>
    </row>
    <row r="199" spans="2:65" s="1" customFormat="1" ht="24.2" customHeight="1">
      <c r="B199" s="34"/>
      <c r="C199" s="167" t="s">
        <v>328</v>
      </c>
      <c r="D199" s="167" t="s">
        <v>267</v>
      </c>
      <c r="E199" s="168" t="s">
        <v>329</v>
      </c>
      <c r="F199" s="169" t="s">
        <v>330</v>
      </c>
      <c r="G199" s="170" t="s">
        <v>170</v>
      </c>
      <c r="H199" s="171">
        <v>36</v>
      </c>
      <c r="I199" s="172"/>
      <c r="J199" s="173">
        <f>ROUND(I199*H199,2)</f>
        <v>0</v>
      </c>
      <c r="K199" s="169" t="s">
        <v>160</v>
      </c>
      <c r="L199" s="174"/>
      <c r="M199" s="175" t="s">
        <v>21</v>
      </c>
      <c r="N199" s="176" t="s">
        <v>48</v>
      </c>
      <c r="P199" s="138">
        <f>O199*H199</f>
        <v>0</v>
      </c>
      <c r="Q199" s="138">
        <v>7.1999999999999995E-2</v>
      </c>
      <c r="R199" s="138">
        <f>Q199*H199</f>
        <v>2.5919999999999996</v>
      </c>
      <c r="S199" s="138">
        <v>0</v>
      </c>
      <c r="T199" s="139">
        <f>S199*H199</f>
        <v>0</v>
      </c>
      <c r="AR199" s="140" t="s">
        <v>210</v>
      </c>
      <c r="AT199" s="140" t="s">
        <v>267</v>
      </c>
      <c r="AU199" s="140" t="s">
        <v>162</v>
      </c>
      <c r="AY199" s="18" t="s">
        <v>152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8" t="s">
        <v>85</v>
      </c>
      <c r="BK199" s="141">
        <f>ROUND(I199*H199,2)</f>
        <v>0</v>
      </c>
      <c r="BL199" s="18" t="s">
        <v>161</v>
      </c>
      <c r="BM199" s="140" t="s">
        <v>331</v>
      </c>
    </row>
    <row r="200" spans="2:65" s="12" customFormat="1" ht="11.25">
      <c r="B200" s="146"/>
      <c r="D200" s="147" t="s">
        <v>166</v>
      </c>
      <c r="E200" s="148" t="s">
        <v>21</v>
      </c>
      <c r="F200" s="149" t="s">
        <v>332</v>
      </c>
      <c r="H200" s="150">
        <v>36</v>
      </c>
      <c r="I200" s="151"/>
      <c r="L200" s="146"/>
      <c r="M200" s="152"/>
      <c r="T200" s="153"/>
      <c r="AT200" s="148" t="s">
        <v>166</v>
      </c>
      <c r="AU200" s="148" t="s">
        <v>162</v>
      </c>
      <c r="AV200" s="12" t="s">
        <v>87</v>
      </c>
      <c r="AW200" s="12" t="s">
        <v>39</v>
      </c>
      <c r="AX200" s="12" t="s">
        <v>85</v>
      </c>
      <c r="AY200" s="148" t="s">
        <v>152</v>
      </c>
    </row>
    <row r="201" spans="2:65" s="1" customFormat="1" ht="21.75" customHeight="1">
      <c r="B201" s="34"/>
      <c r="C201" s="167" t="s">
        <v>333</v>
      </c>
      <c r="D201" s="167" t="s">
        <v>267</v>
      </c>
      <c r="E201" s="168" t="s">
        <v>334</v>
      </c>
      <c r="F201" s="169" t="s">
        <v>335</v>
      </c>
      <c r="G201" s="170" t="s">
        <v>170</v>
      </c>
      <c r="H201" s="171">
        <v>80</v>
      </c>
      <c r="I201" s="172"/>
      <c r="J201" s="173">
        <f>ROUND(I201*H201,2)</f>
        <v>0</v>
      </c>
      <c r="K201" s="169" t="s">
        <v>160</v>
      </c>
      <c r="L201" s="174"/>
      <c r="M201" s="175" t="s">
        <v>21</v>
      </c>
      <c r="N201" s="176" t="s">
        <v>48</v>
      </c>
      <c r="P201" s="138">
        <f>O201*H201</f>
        <v>0</v>
      </c>
      <c r="Q201" s="138">
        <v>0.10050000000000001</v>
      </c>
      <c r="R201" s="138">
        <f>Q201*H201</f>
        <v>8.0400000000000009</v>
      </c>
      <c r="S201" s="138">
        <v>0</v>
      </c>
      <c r="T201" s="139">
        <f>S201*H201</f>
        <v>0</v>
      </c>
      <c r="AR201" s="140" t="s">
        <v>210</v>
      </c>
      <c r="AT201" s="140" t="s">
        <v>267</v>
      </c>
      <c r="AU201" s="140" t="s">
        <v>162</v>
      </c>
      <c r="AY201" s="18" t="s">
        <v>152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8" t="s">
        <v>85</v>
      </c>
      <c r="BK201" s="141">
        <f>ROUND(I201*H201,2)</f>
        <v>0</v>
      </c>
      <c r="BL201" s="18" t="s">
        <v>161</v>
      </c>
      <c r="BM201" s="140" t="s">
        <v>336</v>
      </c>
    </row>
    <row r="202" spans="2:65" s="12" customFormat="1" ht="11.25">
      <c r="B202" s="146"/>
      <c r="D202" s="147" t="s">
        <v>166</v>
      </c>
      <c r="E202" s="148" t="s">
        <v>21</v>
      </c>
      <c r="F202" s="149" t="s">
        <v>337</v>
      </c>
      <c r="H202" s="150">
        <v>80</v>
      </c>
      <c r="I202" s="151"/>
      <c r="L202" s="146"/>
      <c r="M202" s="152"/>
      <c r="T202" s="153"/>
      <c r="AT202" s="148" t="s">
        <v>166</v>
      </c>
      <c r="AU202" s="148" t="s">
        <v>162</v>
      </c>
      <c r="AV202" s="12" t="s">
        <v>87</v>
      </c>
      <c r="AW202" s="12" t="s">
        <v>39</v>
      </c>
      <c r="AX202" s="12" t="s">
        <v>85</v>
      </c>
      <c r="AY202" s="148" t="s">
        <v>152</v>
      </c>
    </row>
    <row r="203" spans="2:65" s="11" customFormat="1" ht="20.85" customHeight="1">
      <c r="B203" s="117"/>
      <c r="D203" s="118" t="s">
        <v>76</v>
      </c>
      <c r="E203" s="127" t="s">
        <v>338</v>
      </c>
      <c r="F203" s="127" t="s">
        <v>339</v>
      </c>
      <c r="I203" s="120"/>
      <c r="J203" s="128">
        <f>BK203</f>
        <v>0</v>
      </c>
      <c r="L203" s="117"/>
      <c r="M203" s="122"/>
      <c r="P203" s="123">
        <f>SUM(P204:P206)</f>
        <v>0</v>
      </c>
      <c r="R203" s="123">
        <f>SUM(R204:R206)</f>
        <v>9.1999999999999993</v>
      </c>
      <c r="T203" s="124">
        <f>SUM(T204:T206)</f>
        <v>0</v>
      </c>
      <c r="AR203" s="118" t="s">
        <v>85</v>
      </c>
      <c r="AT203" s="125" t="s">
        <v>76</v>
      </c>
      <c r="AU203" s="125" t="s">
        <v>87</v>
      </c>
      <c r="AY203" s="118" t="s">
        <v>152</v>
      </c>
      <c r="BK203" s="126">
        <f>SUM(BK204:BK206)</f>
        <v>0</v>
      </c>
    </row>
    <row r="204" spans="2:65" s="1" customFormat="1" ht="49.15" customHeight="1">
      <c r="B204" s="34"/>
      <c r="C204" s="129" t="s">
        <v>340</v>
      </c>
      <c r="D204" s="129" t="s">
        <v>156</v>
      </c>
      <c r="E204" s="130" t="s">
        <v>341</v>
      </c>
      <c r="F204" s="131" t="s">
        <v>342</v>
      </c>
      <c r="G204" s="132" t="s">
        <v>170</v>
      </c>
      <c r="H204" s="133">
        <v>400</v>
      </c>
      <c r="I204" s="134"/>
      <c r="J204" s="135">
        <f>ROUND(I204*H204,2)</f>
        <v>0</v>
      </c>
      <c r="K204" s="131" t="s">
        <v>160</v>
      </c>
      <c r="L204" s="34"/>
      <c r="M204" s="136" t="s">
        <v>21</v>
      </c>
      <c r="N204" s="137" t="s">
        <v>48</v>
      </c>
      <c r="P204" s="138">
        <f>O204*H204</f>
        <v>0</v>
      </c>
      <c r="Q204" s="138">
        <v>2.3E-2</v>
      </c>
      <c r="R204" s="138">
        <f>Q204*H204</f>
        <v>9.1999999999999993</v>
      </c>
      <c r="S204" s="138">
        <v>0</v>
      </c>
      <c r="T204" s="139">
        <f>S204*H204</f>
        <v>0</v>
      </c>
      <c r="AR204" s="140" t="s">
        <v>161</v>
      </c>
      <c r="AT204" s="140" t="s">
        <v>156</v>
      </c>
      <c r="AU204" s="140" t="s">
        <v>162</v>
      </c>
      <c r="AY204" s="18" t="s">
        <v>152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8" t="s">
        <v>85</v>
      </c>
      <c r="BK204" s="141">
        <f>ROUND(I204*H204,2)</f>
        <v>0</v>
      </c>
      <c r="BL204" s="18" t="s">
        <v>161</v>
      </c>
      <c r="BM204" s="140" t="s">
        <v>343</v>
      </c>
    </row>
    <row r="205" spans="2:65" s="1" customFormat="1" ht="11.25">
      <c r="B205" s="34"/>
      <c r="D205" s="142" t="s">
        <v>164</v>
      </c>
      <c r="F205" s="143" t="s">
        <v>344</v>
      </c>
      <c r="I205" s="144"/>
      <c r="L205" s="34"/>
      <c r="M205" s="145"/>
      <c r="T205" s="55"/>
      <c r="AT205" s="18" t="s">
        <v>164</v>
      </c>
      <c r="AU205" s="18" t="s">
        <v>162</v>
      </c>
    </row>
    <row r="206" spans="2:65" s="12" customFormat="1" ht="11.25">
      <c r="B206" s="146"/>
      <c r="D206" s="147" t="s">
        <v>166</v>
      </c>
      <c r="E206" s="148" t="s">
        <v>21</v>
      </c>
      <c r="F206" s="149" t="s">
        <v>345</v>
      </c>
      <c r="H206" s="150">
        <v>400</v>
      </c>
      <c r="I206" s="151"/>
      <c r="L206" s="146"/>
      <c r="M206" s="152"/>
      <c r="T206" s="153"/>
      <c r="AT206" s="148" t="s">
        <v>166</v>
      </c>
      <c r="AU206" s="148" t="s">
        <v>162</v>
      </c>
      <c r="AV206" s="12" t="s">
        <v>87</v>
      </c>
      <c r="AW206" s="12" t="s">
        <v>39</v>
      </c>
      <c r="AX206" s="12" t="s">
        <v>85</v>
      </c>
      <c r="AY206" s="148" t="s">
        <v>152</v>
      </c>
    </row>
    <row r="207" spans="2:65" s="11" customFormat="1" ht="22.9" customHeight="1">
      <c r="B207" s="117"/>
      <c r="D207" s="118" t="s">
        <v>76</v>
      </c>
      <c r="E207" s="127" t="s">
        <v>183</v>
      </c>
      <c r="F207" s="127" t="s">
        <v>346</v>
      </c>
      <c r="I207" s="120"/>
      <c r="J207" s="128">
        <f>BK207</f>
        <v>0</v>
      </c>
      <c r="L207" s="117"/>
      <c r="M207" s="122"/>
      <c r="P207" s="123">
        <f>P208+P218+P222+P229</f>
        <v>0</v>
      </c>
      <c r="R207" s="123">
        <f>R208+R218+R222+R229</f>
        <v>1683.6137389</v>
      </c>
      <c r="T207" s="124">
        <f>T208+T218+T222+T229</f>
        <v>0</v>
      </c>
      <c r="AR207" s="118" t="s">
        <v>85</v>
      </c>
      <c r="AT207" s="125" t="s">
        <v>76</v>
      </c>
      <c r="AU207" s="125" t="s">
        <v>85</v>
      </c>
      <c r="AY207" s="118" t="s">
        <v>152</v>
      </c>
      <c r="BK207" s="126">
        <f>BK208+BK218+BK222+BK229</f>
        <v>0</v>
      </c>
    </row>
    <row r="208" spans="2:65" s="11" customFormat="1" ht="20.85" customHeight="1">
      <c r="B208" s="117"/>
      <c r="D208" s="118" t="s">
        <v>76</v>
      </c>
      <c r="E208" s="127" t="s">
        <v>347</v>
      </c>
      <c r="F208" s="127" t="s">
        <v>348</v>
      </c>
      <c r="I208" s="120"/>
      <c r="J208" s="128">
        <f>BK208</f>
        <v>0</v>
      </c>
      <c r="L208" s="117"/>
      <c r="M208" s="122"/>
      <c r="P208" s="123">
        <f>SUM(P209:P217)</f>
        <v>0</v>
      </c>
      <c r="R208" s="123">
        <f>SUM(R209:R217)</f>
        <v>1519.66371</v>
      </c>
      <c r="T208" s="124">
        <f>SUM(T209:T217)</f>
        <v>0</v>
      </c>
      <c r="AR208" s="118" t="s">
        <v>85</v>
      </c>
      <c r="AT208" s="125" t="s">
        <v>76</v>
      </c>
      <c r="AU208" s="125" t="s">
        <v>87</v>
      </c>
      <c r="AY208" s="118" t="s">
        <v>152</v>
      </c>
      <c r="BK208" s="126">
        <f>SUM(BK209:BK217)</f>
        <v>0</v>
      </c>
    </row>
    <row r="209" spans="2:65" s="1" customFormat="1" ht="44.25" customHeight="1">
      <c r="B209" s="34"/>
      <c r="C209" s="129" t="s">
        <v>349</v>
      </c>
      <c r="D209" s="129" t="s">
        <v>156</v>
      </c>
      <c r="E209" s="130" t="s">
        <v>350</v>
      </c>
      <c r="F209" s="131" t="s">
        <v>351</v>
      </c>
      <c r="G209" s="132" t="s">
        <v>159</v>
      </c>
      <c r="H209" s="133">
        <v>2202.69</v>
      </c>
      <c r="I209" s="134"/>
      <c r="J209" s="135">
        <f>ROUND(I209*H209,2)</f>
        <v>0</v>
      </c>
      <c r="K209" s="131" t="s">
        <v>160</v>
      </c>
      <c r="L209" s="34"/>
      <c r="M209" s="136" t="s">
        <v>21</v>
      </c>
      <c r="N209" s="137" t="s">
        <v>48</v>
      </c>
      <c r="P209" s="138">
        <f>O209*H209</f>
        <v>0</v>
      </c>
      <c r="Q209" s="138">
        <v>0.38700000000000001</v>
      </c>
      <c r="R209" s="138">
        <f>Q209*H209</f>
        <v>852.44103000000007</v>
      </c>
      <c r="S209" s="138">
        <v>0</v>
      </c>
      <c r="T209" s="139">
        <f>S209*H209</f>
        <v>0</v>
      </c>
      <c r="AR209" s="140" t="s">
        <v>161</v>
      </c>
      <c r="AT209" s="140" t="s">
        <v>156</v>
      </c>
      <c r="AU209" s="140" t="s">
        <v>162</v>
      </c>
      <c r="AY209" s="18" t="s">
        <v>152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8" t="s">
        <v>85</v>
      </c>
      <c r="BK209" s="141">
        <f>ROUND(I209*H209,2)</f>
        <v>0</v>
      </c>
      <c r="BL209" s="18" t="s">
        <v>161</v>
      </c>
      <c r="BM209" s="140" t="s">
        <v>352</v>
      </c>
    </row>
    <row r="210" spans="2:65" s="1" customFormat="1" ht="11.25">
      <c r="B210" s="34"/>
      <c r="D210" s="142" t="s">
        <v>164</v>
      </c>
      <c r="F210" s="143" t="s">
        <v>353</v>
      </c>
      <c r="I210" s="144"/>
      <c r="L210" s="34"/>
      <c r="M210" s="145"/>
      <c r="T210" s="55"/>
      <c r="AT210" s="18" t="s">
        <v>164</v>
      </c>
      <c r="AU210" s="18" t="s">
        <v>162</v>
      </c>
    </row>
    <row r="211" spans="2:65" s="12" customFormat="1" ht="11.25">
      <c r="B211" s="146"/>
      <c r="D211" s="147" t="s">
        <v>166</v>
      </c>
      <c r="E211" s="148" t="s">
        <v>21</v>
      </c>
      <c r="F211" s="149" t="s">
        <v>354</v>
      </c>
      <c r="H211" s="150">
        <v>2202.69</v>
      </c>
      <c r="I211" s="151"/>
      <c r="L211" s="146"/>
      <c r="M211" s="152"/>
      <c r="T211" s="153"/>
      <c r="AT211" s="148" t="s">
        <v>166</v>
      </c>
      <c r="AU211" s="148" t="s">
        <v>162</v>
      </c>
      <c r="AV211" s="12" t="s">
        <v>87</v>
      </c>
      <c r="AW211" s="12" t="s">
        <v>39</v>
      </c>
      <c r="AX211" s="12" t="s">
        <v>85</v>
      </c>
      <c r="AY211" s="148" t="s">
        <v>152</v>
      </c>
    </row>
    <row r="212" spans="2:65" s="1" customFormat="1" ht="44.25" customHeight="1">
      <c r="B212" s="34"/>
      <c r="C212" s="129" t="s">
        <v>355</v>
      </c>
      <c r="D212" s="129" t="s">
        <v>156</v>
      </c>
      <c r="E212" s="130" t="s">
        <v>356</v>
      </c>
      <c r="F212" s="131" t="s">
        <v>357</v>
      </c>
      <c r="G212" s="132" t="s">
        <v>159</v>
      </c>
      <c r="H212" s="133">
        <v>2202.69</v>
      </c>
      <c r="I212" s="134"/>
      <c r="J212" s="135">
        <f>ROUND(I212*H212,2)</f>
        <v>0</v>
      </c>
      <c r="K212" s="131" t="s">
        <v>160</v>
      </c>
      <c r="L212" s="34"/>
      <c r="M212" s="136" t="s">
        <v>21</v>
      </c>
      <c r="N212" s="137" t="s">
        <v>48</v>
      </c>
      <c r="P212" s="138">
        <f>O212*H212</f>
        <v>0</v>
      </c>
      <c r="Q212" s="138">
        <v>0.29699999999999999</v>
      </c>
      <c r="R212" s="138">
        <f>Q212*H212</f>
        <v>654.19893000000002</v>
      </c>
      <c r="S212" s="138">
        <v>0</v>
      </c>
      <c r="T212" s="139">
        <f>S212*H212</f>
        <v>0</v>
      </c>
      <c r="AR212" s="140" t="s">
        <v>161</v>
      </c>
      <c r="AT212" s="140" t="s">
        <v>156</v>
      </c>
      <c r="AU212" s="140" t="s">
        <v>162</v>
      </c>
      <c r="AY212" s="18" t="s">
        <v>152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8" t="s">
        <v>85</v>
      </c>
      <c r="BK212" s="141">
        <f>ROUND(I212*H212,2)</f>
        <v>0</v>
      </c>
      <c r="BL212" s="18" t="s">
        <v>161</v>
      </c>
      <c r="BM212" s="140" t="s">
        <v>358</v>
      </c>
    </row>
    <row r="213" spans="2:65" s="1" customFormat="1" ht="11.25">
      <c r="B213" s="34"/>
      <c r="D213" s="142" t="s">
        <v>164</v>
      </c>
      <c r="F213" s="143" t="s">
        <v>359</v>
      </c>
      <c r="I213" s="144"/>
      <c r="L213" s="34"/>
      <c r="M213" s="145"/>
      <c r="T213" s="55"/>
      <c r="AT213" s="18" t="s">
        <v>164</v>
      </c>
      <c r="AU213" s="18" t="s">
        <v>162</v>
      </c>
    </row>
    <row r="214" spans="2:65" s="12" customFormat="1" ht="11.25">
      <c r="B214" s="146"/>
      <c r="D214" s="147" t="s">
        <v>166</v>
      </c>
      <c r="E214" s="148" t="s">
        <v>21</v>
      </c>
      <c r="F214" s="149" t="s">
        <v>354</v>
      </c>
      <c r="H214" s="150">
        <v>2202.69</v>
      </c>
      <c r="I214" s="151"/>
      <c r="L214" s="146"/>
      <c r="M214" s="152"/>
      <c r="T214" s="153"/>
      <c r="AT214" s="148" t="s">
        <v>166</v>
      </c>
      <c r="AU214" s="148" t="s">
        <v>162</v>
      </c>
      <c r="AV214" s="12" t="s">
        <v>87</v>
      </c>
      <c r="AW214" s="12" t="s">
        <v>39</v>
      </c>
      <c r="AX214" s="12" t="s">
        <v>85</v>
      </c>
      <c r="AY214" s="148" t="s">
        <v>152</v>
      </c>
    </row>
    <row r="215" spans="2:65" s="1" customFormat="1" ht="33" customHeight="1">
      <c r="B215" s="34"/>
      <c r="C215" s="129" t="s">
        <v>304</v>
      </c>
      <c r="D215" s="129" t="s">
        <v>156</v>
      </c>
      <c r="E215" s="130" t="s">
        <v>360</v>
      </c>
      <c r="F215" s="131" t="s">
        <v>361</v>
      </c>
      <c r="G215" s="132" t="s">
        <v>159</v>
      </c>
      <c r="H215" s="133">
        <v>37.75</v>
      </c>
      <c r="I215" s="134"/>
      <c r="J215" s="135">
        <f>ROUND(I215*H215,2)</f>
        <v>0</v>
      </c>
      <c r="K215" s="131" t="s">
        <v>160</v>
      </c>
      <c r="L215" s="34"/>
      <c r="M215" s="136" t="s">
        <v>21</v>
      </c>
      <c r="N215" s="137" t="s">
        <v>48</v>
      </c>
      <c r="P215" s="138">
        <f>O215*H215</f>
        <v>0</v>
      </c>
      <c r="Q215" s="138">
        <v>0.34499999999999997</v>
      </c>
      <c r="R215" s="138">
        <f>Q215*H215</f>
        <v>13.02375</v>
      </c>
      <c r="S215" s="138">
        <v>0</v>
      </c>
      <c r="T215" s="139">
        <f>S215*H215</f>
        <v>0</v>
      </c>
      <c r="AR215" s="140" t="s">
        <v>161</v>
      </c>
      <c r="AT215" s="140" t="s">
        <v>156</v>
      </c>
      <c r="AU215" s="140" t="s">
        <v>162</v>
      </c>
      <c r="AY215" s="18" t="s">
        <v>152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8" t="s">
        <v>85</v>
      </c>
      <c r="BK215" s="141">
        <f>ROUND(I215*H215,2)</f>
        <v>0</v>
      </c>
      <c r="BL215" s="18" t="s">
        <v>161</v>
      </c>
      <c r="BM215" s="140" t="s">
        <v>362</v>
      </c>
    </row>
    <row r="216" spans="2:65" s="1" customFormat="1" ht="11.25">
      <c r="B216" s="34"/>
      <c r="D216" s="142" t="s">
        <v>164</v>
      </c>
      <c r="F216" s="143" t="s">
        <v>363</v>
      </c>
      <c r="I216" s="144"/>
      <c r="L216" s="34"/>
      <c r="M216" s="145"/>
      <c r="T216" s="55"/>
      <c r="AT216" s="18" t="s">
        <v>164</v>
      </c>
      <c r="AU216" s="18" t="s">
        <v>162</v>
      </c>
    </row>
    <row r="217" spans="2:65" s="12" customFormat="1" ht="11.25">
      <c r="B217" s="146"/>
      <c r="D217" s="147" t="s">
        <v>166</v>
      </c>
      <c r="E217" s="148" t="s">
        <v>21</v>
      </c>
      <c r="F217" s="149" t="s">
        <v>364</v>
      </c>
      <c r="H217" s="150">
        <v>37.75</v>
      </c>
      <c r="I217" s="151"/>
      <c r="L217" s="146"/>
      <c r="M217" s="152"/>
      <c r="T217" s="153"/>
      <c r="AT217" s="148" t="s">
        <v>166</v>
      </c>
      <c r="AU217" s="148" t="s">
        <v>162</v>
      </c>
      <c r="AV217" s="12" t="s">
        <v>87</v>
      </c>
      <c r="AW217" s="12" t="s">
        <v>39</v>
      </c>
      <c r="AX217" s="12" t="s">
        <v>85</v>
      </c>
      <c r="AY217" s="148" t="s">
        <v>152</v>
      </c>
    </row>
    <row r="218" spans="2:65" s="11" customFormat="1" ht="20.85" customHeight="1">
      <c r="B218" s="117"/>
      <c r="D218" s="118" t="s">
        <v>76</v>
      </c>
      <c r="E218" s="127" t="s">
        <v>365</v>
      </c>
      <c r="F218" s="127" t="s">
        <v>366</v>
      </c>
      <c r="I218" s="120"/>
      <c r="J218" s="128">
        <f>BK218</f>
        <v>0</v>
      </c>
      <c r="L218" s="117"/>
      <c r="M218" s="122"/>
      <c r="P218" s="123">
        <f>SUM(P219:P221)</f>
        <v>0</v>
      </c>
      <c r="R218" s="123">
        <f>SUM(R219:R221)</f>
        <v>101.1254979</v>
      </c>
      <c r="T218" s="124">
        <f>SUM(T219:T221)</f>
        <v>0</v>
      </c>
      <c r="AR218" s="118" t="s">
        <v>85</v>
      </c>
      <c r="AT218" s="125" t="s">
        <v>76</v>
      </c>
      <c r="AU218" s="125" t="s">
        <v>87</v>
      </c>
      <c r="AY218" s="118" t="s">
        <v>152</v>
      </c>
      <c r="BK218" s="126">
        <f>SUM(BK219:BK221)</f>
        <v>0</v>
      </c>
    </row>
    <row r="219" spans="2:65" s="1" customFormat="1" ht="37.9" customHeight="1">
      <c r="B219" s="34"/>
      <c r="C219" s="129" t="s">
        <v>338</v>
      </c>
      <c r="D219" s="129" t="s">
        <v>156</v>
      </c>
      <c r="E219" s="130" t="s">
        <v>367</v>
      </c>
      <c r="F219" s="131" t="s">
        <v>368</v>
      </c>
      <c r="G219" s="132" t="s">
        <v>159</v>
      </c>
      <c r="H219" s="133">
        <v>2202.69</v>
      </c>
      <c r="I219" s="134"/>
      <c r="J219" s="135">
        <f>ROUND(I219*H219,2)</f>
        <v>0</v>
      </c>
      <c r="K219" s="131" t="s">
        <v>160</v>
      </c>
      <c r="L219" s="34"/>
      <c r="M219" s="136" t="s">
        <v>21</v>
      </c>
      <c r="N219" s="137" t="s">
        <v>48</v>
      </c>
      <c r="P219" s="138">
        <f>O219*H219</f>
        <v>0</v>
      </c>
      <c r="Q219" s="138">
        <v>4.5909999999999999E-2</v>
      </c>
      <c r="R219" s="138">
        <f>Q219*H219</f>
        <v>101.1254979</v>
      </c>
      <c r="S219" s="138">
        <v>0</v>
      </c>
      <c r="T219" s="139">
        <f>S219*H219</f>
        <v>0</v>
      </c>
      <c r="AR219" s="140" t="s">
        <v>161</v>
      </c>
      <c r="AT219" s="140" t="s">
        <v>156</v>
      </c>
      <c r="AU219" s="140" t="s">
        <v>162</v>
      </c>
      <c r="AY219" s="18" t="s">
        <v>152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8" t="s">
        <v>85</v>
      </c>
      <c r="BK219" s="141">
        <f>ROUND(I219*H219,2)</f>
        <v>0</v>
      </c>
      <c r="BL219" s="18" t="s">
        <v>161</v>
      </c>
      <c r="BM219" s="140" t="s">
        <v>369</v>
      </c>
    </row>
    <row r="220" spans="2:65" s="1" customFormat="1" ht="11.25">
      <c r="B220" s="34"/>
      <c r="D220" s="142" t="s">
        <v>164</v>
      </c>
      <c r="F220" s="143" t="s">
        <v>370</v>
      </c>
      <c r="I220" s="144"/>
      <c r="L220" s="34"/>
      <c r="M220" s="145"/>
      <c r="T220" s="55"/>
      <c r="AT220" s="18" t="s">
        <v>164</v>
      </c>
      <c r="AU220" s="18" t="s">
        <v>162</v>
      </c>
    </row>
    <row r="221" spans="2:65" s="12" customFormat="1" ht="11.25">
      <c r="B221" s="146"/>
      <c r="D221" s="147" t="s">
        <v>166</v>
      </c>
      <c r="E221" s="148" t="s">
        <v>21</v>
      </c>
      <c r="F221" s="149" t="s">
        <v>354</v>
      </c>
      <c r="H221" s="150">
        <v>2202.69</v>
      </c>
      <c r="I221" s="151"/>
      <c r="L221" s="146"/>
      <c r="M221" s="152"/>
      <c r="T221" s="153"/>
      <c r="AT221" s="148" t="s">
        <v>166</v>
      </c>
      <c r="AU221" s="148" t="s">
        <v>162</v>
      </c>
      <c r="AV221" s="12" t="s">
        <v>87</v>
      </c>
      <c r="AW221" s="12" t="s">
        <v>39</v>
      </c>
      <c r="AX221" s="12" t="s">
        <v>85</v>
      </c>
      <c r="AY221" s="148" t="s">
        <v>152</v>
      </c>
    </row>
    <row r="222" spans="2:65" s="11" customFormat="1" ht="20.85" customHeight="1">
      <c r="B222" s="117"/>
      <c r="D222" s="118" t="s">
        <v>76</v>
      </c>
      <c r="E222" s="127" t="s">
        <v>371</v>
      </c>
      <c r="F222" s="127" t="s">
        <v>372</v>
      </c>
      <c r="I222" s="120"/>
      <c r="J222" s="128">
        <f>BK222</f>
        <v>0</v>
      </c>
      <c r="L222" s="117"/>
      <c r="M222" s="122"/>
      <c r="P222" s="123">
        <f>SUM(P223:P228)</f>
        <v>0</v>
      </c>
      <c r="R222" s="123">
        <f>SUM(R223:R228)</f>
        <v>54.412320999999999</v>
      </c>
      <c r="T222" s="124">
        <f>SUM(T223:T228)</f>
        <v>0</v>
      </c>
      <c r="AR222" s="118" t="s">
        <v>85</v>
      </c>
      <c r="AT222" s="125" t="s">
        <v>76</v>
      </c>
      <c r="AU222" s="125" t="s">
        <v>87</v>
      </c>
      <c r="AY222" s="118" t="s">
        <v>152</v>
      </c>
      <c r="BK222" s="126">
        <f>SUM(BK223:BK228)</f>
        <v>0</v>
      </c>
    </row>
    <row r="223" spans="2:65" s="1" customFormat="1" ht="44.25" customHeight="1">
      <c r="B223" s="34"/>
      <c r="C223" s="129" t="s">
        <v>373</v>
      </c>
      <c r="D223" s="129" t="s">
        <v>156</v>
      </c>
      <c r="E223" s="130" t="s">
        <v>374</v>
      </c>
      <c r="F223" s="131" t="s">
        <v>375</v>
      </c>
      <c r="G223" s="132" t="s">
        <v>159</v>
      </c>
      <c r="H223" s="133">
        <v>2221.1999999999998</v>
      </c>
      <c r="I223" s="134"/>
      <c r="J223" s="135">
        <f>ROUND(I223*H223,2)</f>
        <v>0</v>
      </c>
      <c r="K223" s="131" t="s">
        <v>160</v>
      </c>
      <c r="L223" s="34"/>
      <c r="M223" s="136" t="s">
        <v>21</v>
      </c>
      <c r="N223" s="137" t="s">
        <v>48</v>
      </c>
      <c r="P223" s="138">
        <f>O223*H223</f>
        <v>0</v>
      </c>
      <c r="Q223" s="138">
        <v>2.4420000000000001E-2</v>
      </c>
      <c r="R223" s="138">
        <f>Q223*H223</f>
        <v>54.241703999999999</v>
      </c>
      <c r="S223" s="138">
        <v>0</v>
      </c>
      <c r="T223" s="139">
        <f>S223*H223</f>
        <v>0</v>
      </c>
      <c r="AR223" s="140" t="s">
        <v>161</v>
      </c>
      <c r="AT223" s="140" t="s">
        <v>156</v>
      </c>
      <c r="AU223" s="140" t="s">
        <v>162</v>
      </c>
      <c r="AY223" s="18" t="s">
        <v>152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8" t="s">
        <v>85</v>
      </c>
      <c r="BK223" s="141">
        <f>ROUND(I223*H223,2)</f>
        <v>0</v>
      </c>
      <c r="BL223" s="18" t="s">
        <v>161</v>
      </c>
      <c r="BM223" s="140" t="s">
        <v>376</v>
      </c>
    </row>
    <row r="224" spans="2:65" s="1" customFormat="1" ht="11.25">
      <c r="B224" s="34"/>
      <c r="D224" s="142" t="s">
        <v>164</v>
      </c>
      <c r="F224" s="143" t="s">
        <v>377</v>
      </c>
      <c r="I224" s="144"/>
      <c r="L224" s="34"/>
      <c r="M224" s="145"/>
      <c r="T224" s="55"/>
      <c r="AT224" s="18" t="s">
        <v>164</v>
      </c>
      <c r="AU224" s="18" t="s">
        <v>162</v>
      </c>
    </row>
    <row r="225" spans="2:65" s="12" customFormat="1" ht="11.25">
      <c r="B225" s="146"/>
      <c r="D225" s="147" t="s">
        <v>166</v>
      </c>
      <c r="E225" s="148" t="s">
        <v>21</v>
      </c>
      <c r="F225" s="149" t="s">
        <v>378</v>
      </c>
      <c r="H225" s="150">
        <v>2221.1999999999998</v>
      </c>
      <c r="I225" s="151"/>
      <c r="L225" s="146"/>
      <c r="M225" s="152"/>
      <c r="T225" s="153"/>
      <c r="AT225" s="148" t="s">
        <v>166</v>
      </c>
      <c r="AU225" s="148" t="s">
        <v>162</v>
      </c>
      <c r="AV225" s="12" t="s">
        <v>87</v>
      </c>
      <c r="AW225" s="12" t="s">
        <v>39</v>
      </c>
      <c r="AX225" s="12" t="s">
        <v>85</v>
      </c>
      <c r="AY225" s="148" t="s">
        <v>152</v>
      </c>
    </row>
    <row r="226" spans="2:65" s="1" customFormat="1" ht="24.2" customHeight="1">
      <c r="B226" s="34"/>
      <c r="C226" s="129" t="s">
        <v>379</v>
      </c>
      <c r="D226" s="129" t="s">
        <v>156</v>
      </c>
      <c r="E226" s="130" t="s">
        <v>380</v>
      </c>
      <c r="F226" s="131" t="s">
        <v>381</v>
      </c>
      <c r="G226" s="132" t="s">
        <v>309</v>
      </c>
      <c r="H226" s="133">
        <v>279.7</v>
      </c>
      <c r="I226" s="134"/>
      <c r="J226" s="135">
        <f>ROUND(I226*H226,2)</f>
        <v>0</v>
      </c>
      <c r="K226" s="131" t="s">
        <v>160</v>
      </c>
      <c r="L226" s="34"/>
      <c r="M226" s="136" t="s">
        <v>21</v>
      </c>
      <c r="N226" s="137" t="s">
        <v>48</v>
      </c>
      <c r="P226" s="138">
        <f>O226*H226</f>
        <v>0</v>
      </c>
      <c r="Q226" s="138">
        <v>6.0999999999999997E-4</v>
      </c>
      <c r="R226" s="138">
        <f>Q226*H226</f>
        <v>0.17061699999999999</v>
      </c>
      <c r="S226" s="138">
        <v>0</v>
      </c>
      <c r="T226" s="139">
        <f>S226*H226</f>
        <v>0</v>
      </c>
      <c r="AR226" s="140" t="s">
        <v>161</v>
      </c>
      <c r="AT226" s="140" t="s">
        <v>156</v>
      </c>
      <c r="AU226" s="140" t="s">
        <v>162</v>
      </c>
      <c r="AY226" s="18" t="s">
        <v>152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8" t="s">
        <v>85</v>
      </c>
      <c r="BK226" s="141">
        <f>ROUND(I226*H226,2)</f>
        <v>0</v>
      </c>
      <c r="BL226" s="18" t="s">
        <v>161</v>
      </c>
      <c r="BM226" s="140" t="s">
        <v>382</v>
      </c>
    </row>
    <row r="227" spans="2:65" s="1" customFormat="1" ht="11.25">
      <c r="B227" s="34"/>
      <c r="D227" s="142" t="s">
        <v>164</v>
      </c>
      <c r="F227" s="143" t="s">
        <v>383</v>
      </c>
      <c r="I227" s="144"/>
      <c r="L227" s="34"/>
      <c r="M227" s="145"/>
      <c r="T227" s="55"/>
      <c r="AT227" s="18" t="s">
        <v>164</v>
      </c>
      <c r="AU227" s="18" t="s">
        <v>162</v>
      </c>
    </row>
    <row r="228" spans="2:65" s="12" customFormat="1" ht="11.25">
      <c r="B228" s="146"/>
      <c r="D228" s="147" t="s">
        <v>166</v>
      </c>
      <c r="E228" s="148" t="s">
        <v>21</v>
      </c>
      <c r="F228" s="149" t="s">
        <v>384</v>
      </c>
      <c r="H228" s="150">
        <v>279.7</v>
      </c>
      <c r="I228" s="151"/>
      <c r="L228" s="146"/>
      <c r="M228" s="152"/>
      <c r="T228" s="153"/>
      <c r="AT228" s="148" t="s">
        <v>166</v>
      </c>
      <c r="AU228" s="148" t="s">
        <v>162</v>
      </c>
      <c r="AV228" s="12" t="s">
        <v>87</v>
      </c>
      <c r="AW228" s="12" t="s">
        <v>39</v>
      </c>
      <c r="AX228" s="12" t="s">
        <v>85</v>
      </c>
      <c r="AY228" s="148" t="s">
        <v>152</v>
      </c>
    </row>
    <row r="229" spans="2:65" s="11" customFormat="1" ht="20.85" customHeight="1">
      <c r="B229" s="117"/>
      <c r="D229" s="118" t="s">
        <v>76</v>
      </c>
      <c r="E229" s="127" t="s">
        <v>385</v>
      </c>
      <c r="F229" s="127" t="s">
        <v>386</v>
      </c>
      <c r="I229" s="120"/>
      <c r="J229" s="128">
        <f>BK229</f>
        <v>0</v>
      </c>
      <c r="L229" s="117"/>
      <c r="M229" s="122"/>
      <c r="P229" s="123">
        <f>SUM(P230:P234)</f>
        <v>0</v>
      </c>
      <c r="R229" s="123">
        <f>SUM(R230:R234)</f>
        <v>8.41221</v>
      </c>
      <c r="T229" s="124">
        <f>SUM(T230:T234)</f>
        <v>0</v>
      </c>
      <c r="AR229" s="118" t="s">
        <v>85</v>
      </c>
      <c r="AT229" s="125" t="s">
        <v>76</v>
      </c>
      <c r="AU229" s="125" t="s">
        <v>87</v>
      </c>
      <c r="AY229" s="118" t="s">
        <v>152</v>
      </c>
      <c r="BK229" s="126">
        <f>SUM(BK230:BK234)</f>
        <v>0</v>
      </c>
    </row>
    <row r="230" spans="2:65" s="1" customFormat="1" ht="78" customHeight="1">
      <c r="B230" s="34"/>
      <c r="C230" s="129" t="s">
        <v>387</v>
      </c>
      <c r="D230" s="129" t="s">
        <v>156</v>
      </c>
      <c r="E230" s="130" t="s">
        <v>388</v>
      </c>
      <c r="F230" s="131" t="s">
        <v>389</v>
      </c>
      <c r="G230" s="132" t="s">
        <v>159</v>
      </c>
      <c r="H230" s="133">
        <v>37.75</v>
      </c>
      <c r="I230" s="134"/>
      <c r="J230" s="135">
        <f>ROUND(I230*H230,2)</f>
        <v>0</v>
      </c>
      <c r="K230" s="131" t="s">
        <v>160</v>
      </c>
      <c r="L230" s="34"/>
      <c r="M230" s="136" t="s">
        <v>21</v>
      </c>
      <c r="N230" s="137" t="s">
        <v>48</v>
      </c>
      <c r="P230" s="138">
        <f>O230*H230</f>
        <v>0</v>
      </c>
      <c r="Q230" s="138">
        <v>8.9219999999999994E-2</v>
      </c>
      <c r="R230" s="138">
        <f>Q230*H230</f>
        <v>3.3680549999999996</v>
      </c>
      <c r="S230" s="138">
        <v>0</v>
      </c>
      <c r="T230" s="139">
        <f>S230*H230</f>
        <v>0</v>
      </c>
      <c r="AR230" s="140" t="s">
        <v>161</v>
      </c>
      <c r="AT230" s="140" t="s">
        <v>156</v>
      </c>
      <c r="AU230" s="140" t="s">
        <v>162</v>
      </c>
      <c r="AY230" s="18" t="s">
        <v>152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8" t="s">
        <v>85</v>
      </c>
      <c r="BK230" s="141">
        <f>ROUND(I230*H230,2)</f>
        <v>0</v>
      </c>
      <c r="BL230" s="18" t="s">
        <v>161</v>
      </c>
      <c r="BM230" s="140" t="s">
        <v>390</v>
      </c>
    </row>
    <row r="231" spans="2:65" s="1" customFormat="1" ht="11.25">
      <c r="B231" s="34"/>
      <c r="D231" s="142" t="s">
        <v>164</v>
      </c>
      <c r="F231" s="143" t="s">
        <v>391</v>
      </c>
      <c r="I231" s="144"/>
      <c r="L231" s="34"/>
      <c r="M231" s="145"/>
      <c r="T231" s="55"/>
      <c r="AT231" s="18" t="s">
        <v>164</v>
      </c>
      <c r="AU231" s="18" t="s">
        <v>162</v>
      </c>
    </row>
    <row r="232" spans="2:65" s="12" customFormat="1" ht="11.25">
      <c r="B232" s="146"/>
      <c r="D232" s="147" t="s">
        <v>166</v>
      </c>
      <c r="E232" s="148" t="s">
        <v>21</v>
      </c>
      <c r="F232" s="149" t="s">
        <v>364</v>
      </c>
      <c r="H232" s="150">
        <v>37.75</v>
      </c>
      <c r="I232" s="151"/>
      <c r="L232" s="146"/>
      <c r="M232" s="152"/>
      <c r="T232" s="153"/>
      <c r="AT232" s="148" t="s">
        <v>166</v>
      </c>
      <c r="AU232" s="148" t="s">
        <v>162</v>
      </c>
      <c r="AV232" s="12" t="s">
        <v>87</v>
      </c>
      <c r="AW232" s="12" t="s">
        <v>39</v>
      </c>
      <c r="AX232" s="12" t="s">
        <v>85</v>
      </c>
      <c r="AY232" s="148" t="s">
        <v>152</v>
      </c>
    </row>
    <row r="233" spans="2:65" s="1" customFormat="1" ht="21.75" customHeight="1">
      <c r="B233" s="34"/>
      <c r="C233" s="167" t="s">
        <v>392</v>
      </c>
      <c r="D233" s="167" t="s">
        <v>267</v>
      </c>
      <c r="E233" s="168" t="s">
        <v>393</v>
      </c>
      <c r="F233" s="169" t="s">
        <v>394</v>
      </c>
      <c r="G233" s="170" t="s">
        <v>159</v>
      </c>
      <c r="H233" s="171">
        <v>38.505000000000003</v>
      </c>
      <c r="I233" s="172"/>
      <c r="J233" s="173">
        <f>ROUND(I233*H233,2)</f>
        <v>0</v>
      </c>
      <c r="K233" s="169" t="s">
        <v>160</v>
      </c>
      <c r="L233" s="174"/>
      <c r="M233" s="175" t="s">
        <v>21</v>
      </c>
      <c r="N233" s="176" t="s">
        <v>48</v>
      </c>
      <c r="P233" s="138">
        <f>O233*H233</f>
        <v>0</v>
      </c>
      <c r="Q233" s="138">
        <v>0.13100000000000001</v>
      </c>
      <c r="R233" s="138">
        <f>Q233*H233</f>
        <v>5.0441550000000008</v>
      </c>
      <c r="S233" s="138">
        <v>0</v>
      </c>
      <c r="T233" s="139">
        <f>S233*H233</f>
        <v>0</v>
      </c>
      <c r="AR233" s="140" t="s">
        <v>210</v>
      </c>
      <c r="AT233" s="140" t="s">
        <v>267</v>
      </c>
      <c r="AU233" s="140" t="s">
        <v>162</v>
      </c>
      <c r="AY233" s="18" t="s">
        <v>152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8" t="s">
        <v>85</v>
      </c>
      <c r="BK233" s="141">
        <f>ROUND(I233*H233,2)</f>
        <v>0</v>
      </c>
      <c r="BL233" s="18" t="s">
        <v>161</v>
      </c>
      <c r="BM233" s="140" t="s">
        <v>395</v>
      </c>
    </row>
    <row r="234" spans="2:65" s="12" customFormat="1" ht="11.25">
      <c r="B234" s="146"/>
      <c r="D234" s="147" t="s">
        <v>166</v>
      </c>
      <c r="E234" s="148" t="s">
        <v>21</v>
      </c>
      <c r="F234" s="149" t="s">
        <v>396</v>
      </c>
      <c r="H234" s="150">
        <v>38.505000000000003</v>
      </c>
      <c r="I234" s="151"/>
      <c r="L234" s="146"/>
      <c r="M234" s="152"/>
      <c r="T234" s="153"/>
      <c r="AT234" s="148" t="s">
        <v>166</v>
      </c>
      <c r="AU234" s="148" t="s">
        <v>162</v>
      </c>
      <c r="AV234" s="12" t="s">
        <v>87</v>
      </c>
      <c r="AW234" s="12" t="s">
        <v>39</v>
      </c>
      <c r="AX234" s="12" t="s">
        <v>85</v>
      </c>
      <c r="AY234" s="148" t="s">
        <v>152</v>
      </c>
    </row>
    <row r="235" spans="2:65" s="11" customFormat="1" ht="22.9" customHeight="1">
      <c r="B235" s="117"/>
      <c r="D235" s="118" t="s">
        <v>76</v>
      </c>
      <c r="E235" s="127" t="s">
        <v>216</v>
      </c>
      <c r="F235" s="127" t="s">
        <v>397</v>
      </c>
      <c r="I235" s="120"/>
      <c r="J235" s="128">
        <f>BK235</f>
        <v>0</v>
      </c>
      <c r="L235" s="117"/>
      <c r="M235" s="122"/>
      <c r="P235" s="123">
        <f>P236+P249+P255+P260</f>
        <v>0</v>
      </c>
      <c r="R235" s="123">
        <f>R236+R249+R255+R260</f>
        <v>38.991539799999998</v>
      </c>
      <c r="T235" s="124">
        <f>T236+T249+T255+T260</f>
        <v>0</v>
      </c>
      <c r="AR235" s="118" t="s">
        <v>85</v>
      </c>
      <c r="AT235" s="125" t="s">
        <v>76</v>
      </c>
      <c r="AU235" s="125" t="s">
        <v>85</v>
      </c>
      <c r="AY235" s="118" t="s">
        <v>152</v>
      </c>
      <c r="BK235" s="126">
        <f>BK236+BK249+BK255+BK260</f>
        <v>0</v>
      </c>
    </row>
    <row r="236" spans="2:65" s="11" customFormat="1" ht="20.85" customHeight="1">
      <c r="B236" s="117"/>
      <c r="D236" s="118" t="s">
        <v>76</v>
      </c>
      <c r="E236" s="127" t="s">
        <v>398</v>
      </c>
      <c r="F236" s="127" t="s">
        <v>399</v>
      </c>
      <c r="I236" s="120"/>
      <c r="J236" s="128">
        <f>BK236</f>
        <v>0</v>
      </c>
      <c r="L236" s="117"/>
      <c r="M236" s="122"/>
      <c r="P236" s="123">
        <f>SUM(P237:P248)</f>
        <v>0</v>
      </c>
      <c r="R236" s="123">
        <f>SUM(R237:R248)</f>
        <v>38.936459800000002</v>
      </c>
      <c r="T236" s="124">
        <f>SUM(T237:T248)</f>
        <v>0</v>
      </c>
      <c r="AR236" s="118" t="s">
        <v>85</v>
      </c>
      <c r="AT236" s="125" t="s">
        <v>76</v>
      </c>
      <c r="AU236" s="125" t="s">
        <v>87</v>
      </c>
      <c r="AY236" s="118" t="s">
        <v>152</v>
      </c>
      <c r="BK236" s="126">
        <f>SUM(BK237:BK248)</f>
        <v>0</v>
      </c>
    </row>
    <row r="237" spans="2:65" s="1" customFormat="1" ht="24.2" customHeight="1">
      <c r="B237" s="34"/>
      <c r="C237" s="129" t="s">
        <v>400</v>
      </c>
      <c r="D237" s="129" t="s">
        <v>156</v>
      </c>
      <c r="E237" s="130" t="s">
        <v>401</v>
      </c>
      <c r="F237" s="131" t="s">
        <v>402</v>
      </c>
      <c r="G237" s="132" t="s">
        <v>309</v>
      </c>
      <c r="H237" s="133">
        <v>14.4</v>
      </c>
      <c r="I237" s="134"/>
      <c r="J237" s="135">
        <f>ROUND(I237*H237,2)</f>
        <v>0</v>
      </c>
      <c r="K237" s="131" t="s">
        <v>160</v>
      </c>
      <c r="L237" s="34"/>
      <c r="M237" s="136" t="s">
        <v>21</v>
      </c>
      <c r="N237" s="137" t="s">
        <v>48</v>
      </c>
      <c r="P237" s="138">
        <f>O237*H237</f>
        <v>0</v>
      </c>
      <c r="Q237" s="138">
        <v>2.35E-2</v>
      </c>
      <c r="R237" s="138">
        <f>Q237*H237</f>
        <v>0.33840000000000003</v>
      </c>
      <c r="S237" s="138">
        <v>0</v>
      </c>
      <c r="T237" s="139">
        <f>S237*H237</f>
        <v>0</v>
      </c>
      <c r="AR237" s="140" t="s">
        <v>161</v>
      </c>
      <c r="AT237" s="140" t="s">
        <v>156</v>
      </c>
      <c r="AU237" s="140" t="s">
        <v>162</v>
      </c>
      <c r="AY237" s="18" t="s">
        <v>152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8" t="s">
        <v>85</v>
      </c>
      <c r="BK237" s="141">
        <f>ROUND(I237*H237,2)</f>
        <v>0</v>
      </c>
      <c r="BL237" s="18" t="s">
        <v>161</v>
      </c>
      <c r="BM237" s="140" t="s">
        <v>403</v>
      </c>
    </row>
    <row r="238" spans="2:65" s="1" customFormat="1" ht="11.25">
      <c r="B238" s="34"/>
      <c r="D238" s="142" t="s">
        <v>164</v>
      </c>
      <c r="F238" s="143" t="s">
        <v>404</v>
      </c>
      <c r="I238" s="144"/>
      <c r="L238" s="34"/>
      <c r="M238" s="145"/>
      <c r="T238" s="55"/>
      <c r="AT238" s="18" t="s">
        <v>164</v>
      </c>
      <c r="AU238" s="18" t="s">
        <v>162</v>
      </c>
    </row>
    <row r="239" spans="2:65" s="12" customFormat="1" ht="11.25">
      <c r="B239" s="146"/>
      <c r="D239" s="147" t="s">
        <v>166</v>
      </c>
      <c r="E239" s="148" t="s">
        <v>21</v>
      </c>
      <c r="F239" s="149" t="s">
        <v>405</v>
      </c>
      <c r="H239" s="150">
        <v>14.4</v>
      </c>
      <c r="I239" s="151"/>
      <c r="L239" s="146"/>
      <c r="M239" s="152"/>
      <c r="T239" s="153"/>
      <c r="AT239" s="148" t="s">
        <v>166</v>
      </c>
      <c r="AU239" s="148" t="s">
        <v>162</v>
      </c>
      <c r="AV239" s="12" t="s">
        <v>87</v>
      </c>
      <c r="AW239" s="12" t="s">
        <v>39</v>
      </c>
      <c r="AX239" s="12" t="s">
        <v>85</v>
      </c>
      <c r="AY239" s="148" t="s">
        <v>152</v>
      </c>
    </row>
    <row r="240" spans="2:65" s="1" customFormat="1" ht="21.75" customHeight="1">
      <c r="B240" s="34"/>
      <c r="C240" s="129" t="s">
        <v>406</v>
      </c>
      <c r="D240" s="129" t="s">
        <v>156</v>
      </c>
      <c r="E240" s="130" t="s">
        <v>407</v>
      </c>
      <c r="F240" s="131" t="s">
        <v>408</v>
      </c>
      <c r="G240" s="132" t="s">
        <v>159</v>
      </c>
      <c r="H240" s="133">
        <v>7.04</v>
      </c>
      <c r="I240" s="134"/>
      <c r="J240" s="135">
        <f>ROUND(I240*H240,2)</f>
        <v>0</v>
      </c>
      <c r="K240" s="131" t="s">
        <v>160</v>
      </c>
      <c r="L240" s="34"/>
      <c r="M240" s="136" t="s">
        <v>21</v>
      </c>
      <c r="N240" s="137" t="s">
        <v>48</v>
      </c>
      <c r="P240" s="138">
        <f>O240*H240</f>
        <v>0</v>
      </c>
      <c r="Q240" s="138">
        <v>3.0200000000000001E-3</v>
      </c>
      <c r="R240" s="138">
        <f>Q240*H240</f>
        <v>2.12608E-2</v>
      </c>
      <c r="S240" s="138">
        <v>0</v>
      </c>
      <c r="T240" s="139">
        <f>S240*H240</f>
        <v>0</v>
      </c>
      <c r="AR240" s="140" t="s">
        <v>161</v>
      </c>
      <c r="AT240" s="140" t="s">
        <v>156</v>
      </c>
      <c r="AU240" s="140" t="s">
        <v>162</v>
      </c>
      <c r="AY240" s="18" t="s">
        <v>152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8" t="s">
        <v>85</v>
      </c>
      <c r="BK240" s="141">
        <f>ROUND(I240*H240,2)</f>
        <v>0</v>
      </c>
      <c r="BL240" s="18" t="s">
        <v>161</v>
      </c>
      <c r="BM240" s="140" t="s">
        <v>409</v>
      </c>
    </row>
    <row r="241" spans="2:65" s="1" customFormat="1" ht="11.25">
      <c r="B241" s="34"/>
      <c r="D241" s="142" t="s">
        <v>164</v>
      </c>
      <c r="F241" s="143" t="s">
        <v>410</v>
      </c>
      <c r="I241" s="144"/>
      <c r="L241" s="34"/>
      <c r="M241" s="145"/>
      <c r="T241" s="55"/>
      <c r="AT241" s="18" t="s">
        <v>164</v>
      </c>
      <c r="AU241" s="18" t="s">
        <v>162</v>
      </c>
    </row>
    <row r="242" spans="2:65" s="12" customFormat="1" ht="11.25">
      <c r="B242" s="146"/>
      <c r="D242" s="147" t="s">
        <v>166</v>
      </c>
      <c r="E242" s="148" t="s">
        <v>21</v>
      </c>
      <c r="F242" s="149" t="s">
        <v>411</v>
      </c>
      <c r="H242" s="150">
        <v>7.04</v>
      </c>
      <c r="I242" s="151"/>
      <c r="L242" s="146"/>
      <c r="M242" s="152"/>
      <c r="T242" s="153"/>
      <c r="AT242" s="148" t="s">
        <v>166</v>
      </c>
      <c r="AU242" s="148" t="s">
        <v>162</v>
      </c>
      <c r="AV242" s="12" t="s">
        <v>87</v>
      </c>
      <c r="AW242" s="12" t="s">
        <v>39</v>
      </c>
      <c r="AX242" s="12" t="s">
        <v>85</v>
      </c>
      <c r="AY242" s="148" t="s">
        <v>152</v>
      </c>
    </row>
    <row r="243" spans="2:65" s="1" customFormat="1" ht="55.5" customHeight="1">
      <c r="B243" s="34"/>
      <c r="C243" s="129" t="s">
        <v>412</v>
      </c>
      <c r="D243" s="129" t="s">
        <v>156</v>
      </c>
      <c r="E243" s="130" t="s">
        <v>413</v>
      </c>
      <c r="F243" s="131" t="s">
        <v>414</v>
      </c>
      <c r="G243" s="132" t="s">
        <v>309</v>
      </c>
      <c r="H243" s="133">
        <v>124.9</v>
      </c>
      <c r="I243" s="134"/>
      <c r="J243" s="135">
        <f>ROUND(I243*H243,2)</f>
        <v>0</v>
      </c>
      <c r="K243" s="131" t="s">
        <v>160</v>
      </c>
      <c r="L243" s="34"/>
      <c r="M243" s="136" t="s">
        <v>21</v>
      </c>
      <c r="N243" s="137" t="s">
        <v>48</v>
      </c>
      <c r="P243" s="138">
        <f>O243*H243</f>
        <v>0</v>
      </c>
      <c r="Q243" s="138">
        <v>0.16370999999999999</v>
      </c>
      <c r="R243" s="138">
        <f>Q243*H243</f>
        <v>20.447379000000002</v>
      </c>
      <c r="S243" s="138">
        <v>0</v>
      </c>
      <c r="T243" s="139">
        <f>S243*H243</f>
        <v>0</v>
      </c>
      <c r="AR243" s="140" t="s">
        <v>161</v>
      </c>
      <c r="AT243" s="140" t="s">
        <v>156</v>
      </c>
      <c r="AU243" s="140" t="s">
        <v>162</v>
      </c>
      <c r="AY243" s="18" t="s">
        <v>152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8" t="s">
        <v>85</v>
      </c>
      <c r="BK243" s="141">
        <f>ROUND(I243*H243,2)</f>
        <v>0</v>
      </c>
      <c r="BL243" s="18" t="s">
        <v>161</v>
      </c>
      <c r="BM243" s="140" t="s">
        <v>415</v>
      </c>
    </row>
    <row r="244" spans="2:65" s="1" customFormat="1" ht="11.25">
      <c r="B244" s="34"/>
      <c r="D244" s="142" t="s">
        <v>164</v>
      </c>
      <c r="F244" s="143" t="s">
        <v>416</v>
      </c>
      <c r="I244" s="144"/>
      <c r="L244" s="34"/>
      <c r="M244" s="145"/>
      <c r="T244" s="55"/>
      <c r="AT244" s="18" t="s">
        <v>164</v>
      </c>
      <c r="AU244" s="18" t="s">
        <v>162</v>
      </c>
    </row>
    <row r="245" spans="2:65" s="12" customFormat="1" ht="11.25">
      <c r="B245" s="146"/>
      <c r="D245" s="147" t="s">
        <v>166</v>
      </c>
      <c r="E245" s="148" t="s">
        <v>21</v>
      </c>
      <c r="F245" s="149" t="s">
        <v>417</v>
      </c>
      <c r="H245" s="150">
        <v>124.9</v>
      </c>
      <c r="I245" s="151"/>
      <c r="L245" s="146"/>
      <c r="M245" s="152"/>
      <c r="T245" s="153"/>
      <c r="AT245" s="148" t="s">
        <v>166</v>
      </c>
      <c r="AU245" s="148" t="s">
        <v>162</v>
      </c>
      <c r="AV245" s="12" t="s">
        <v>87</v>
      </c>
      <c r="AW245" s="12" t="s">
        <v>39</v>
      </c>
      <c r="AX245" s="12" t="s">
        <v>85</v>
      </c>
      <c r="AY245" s="148" t="s">
        <v>152</v>
      </c>
    </row>
    <row r="246" spans="2:65" s="1" customFormat="1" ht="24.2" customHeight="1">
      <c r="B246" s="34"/>
      <c r="C246" s="167" t="s">
        <v>418</v>
      </c>
      <c r="D246" s="167" t="s">
        <v>267</v>
      </c>
      <c r="E246" s="168" t="s">
        <v>419</v>
      </c>
      <c r="F246" s="169" t="s">
        <v>420</v>
      </c>
      <c r="G246" s="170" t="s">
        <v>170</v>
      </c>
      <c r="H246" s="171">
        <v>387</v>
      </c>
      <c r="I246" s="172"/>
      <c r="J246" s="173">
        <f>ROUND(I246*H246,2)</f>
        <v>0</v>
      </c>
      <c r="K246" s="169" t="s">
        <v>160</v>
      </c>
      <c r="L246" s="174"/>
      <c r="M246" s="175" t="s">
        <v>21</v>
      </c>
      <c r="N246" s="176" t="s">
        <v>48</v>
      </c>
      <c r="P246" s="138">
        <f>O246*H246</f>
        <v>0</v>
      </c>
      <c r="Q246" s="138">
        <v>4.5999999999999999E-2</v>
      </c>
      <c r="R246" s="138">
        <f>Q246*H246</f>
        <v>17.802</v>
      </c>
      <c r="S246" s="138">
        <v>0</v>
      </c>
      <c r="T246" s="139">
        <f>S246*H246</f>
        <v>0</v>
      </c>
      <c r="AR246" s="140" t="s">
        <v>210</v>
      </c>
      <c r="AT246" s="140" t="s">
        <v>267</v>
      </c>
      <c r="AU246" s="140" t="s">
        <v>162</v>
      </c>
      <c r="AY246" s="18" t="s">
        <v>152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8" t="s">
        <v>85</v>
      </c>
      <c r="BK246" s="141">
        <f>ROUND(I246*H246,2)</f>
        <v>0</v>
      </c>
      <c r="BL246" s="18" t="s">
        <v>161</v>
      </c>
      <c r="BM246" s="140" t="s">
        <v>421</v>
      </c>
    </row>
    <row r="247" spans="2:65" s="12" customFormat="1" ht="11.25">
      <c r="B247" s="146"/>
      <c r="D247" s="147" t="s">
        <v>166</v>
      </c>
      <c r="E247" s="148" t="s">
        <v>21</v>
      </c>
      <c r="F247" s="149" t="s">
        <v>422</v>
      </c>
      <c r="H247" s="150">
        <v>387</v>
      </c>
      <c r="I247" s="151"/>
      <c r="L247" s="146"/>
      <c r="M247" s="152"/>
      <c r="T247" s="153"/>
      <c r="AT247" s="148" t="s">
        <v>166</v>
      </c>
      <c r="AU247" s="148" t="s">
        <v>162</v>
      </c>
      <c r="AV247" s="12" t="s">
        <v>87</v>
      </c>
      <c r="AW247" s="12" t="s">
        <v>39</v>
      </c>
      <c r="AX247" s="12" t="s">
        <v>85</v>
      </c>
      <c r="AY247" s="148" t="s">
        <v>152</v>
      </c>
    </row>
    <row r="248" spans="2:65" s="1" customFormat="1" ht="16.5" customHeight="1">
      <c r="B248" s="34"/>
      <c r="C248" s="129" t="s">
        <v>423</v>
      </c>
      <c r="D248" s="129" t="s">
        <v>156</v>
      </c>
      <c r="E248" s="130" t="s">
        <v>424</v>
      </c>
      <c r="F248" s="131" t="s">
        <v>425</v>
      </c>
      <c r="G248" s="132" t="s">
        <v>170</v>
      </c>
      <c r="H248" s="133">
        <v>2</v>
      </c>
      <c r="I248" s="134"/>
      <c r="J248" s="135">
        <f>ROUND(I248*H248,2)</f>
        <v>0</v>
      </c>
      <c r="K248" s="131" t="s">
        <v>21</v>
      </c>
      <c r="L248" s="34"/>
      <c r="M248" s="136" t="s">
        <v>21</v>
      </c>
      <c r="N248" s="137" t="s">
        <v>48</v>
      </c>
      <c r="P248" s="138">
        <f>O248*H248</f>
        <v>0</v>
      </c>
      <c r="Q248" s="138">
        <v>0.16370999999999999</v>
      </c>
      <c r="R248" s="138">
        <f>Q248*H248</f>
        <v>0.32741999999999999</v>
      </c>
      <c r="S248" s="138">
        <v>0</v>
      </c>
      <c r="T248" s="139">
        <f>S248*H248</f>
        <v>0</v>
      </c>
      <c r="AR248" s="140" t="s">
        <v>161</v>
      </c>
      <c r="AT248" s="140" t="s">
        <v>156</v>
      </c>
      <c r="AU248" s="140" t="s">
        <v>162</v>
      </c>
      <c r="AY248" s="18" t="s">
        <v>152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8" t="s">
        <v>85</v>
      </c>
      <c r="BK248" s="141">
        <f>ROUND(I248*H248,2)</f>
        <v>0</v>
      </c>
      <c r="BL248" s="18" t="s">
        <v>161</v>
      </c>
      <c r="BM248" s="140" t="s">
        <v>426</v>
      </c>
    </row>
    <row r="249" spans="2:65" s="11" customFormat="1" ht="20.85" customHeight="1">
      <c r="B249" s="117"/>
      <c r="D249" s="118" t="s">
        <v>76</v>
      </c>
      <c r="E249" s="127" t="s">
        <v>427</v>
      </c>
      <c r="F249" s="127" t="s">
        <v>428</v>
      </c>
      <c r="I249" s="120"/>
      <c r="J249" s="128">
        <f>BK249</f>
        <v>0</v>
      </c>
      <c r="L249" s="117"/>
      <c r="M249" s="122"/>
      <c r="P249" s="123">
        <f>SUM(P250:P254)</f>
        <v>0</v>
      </c>
      <c r="R249" s="123">
        <f>SUM(R250:R254)</f>
        <v>0</v>
      </c>
      <c r="T249" s="124">
        <f>SUM(T250:T254)</f>
        <v>0</v>
      </c>
      <c r="AR249" s="118" t="s">
        <v>85</v>
      </c>
      <c r="AT249" s="125" t="s">
        <v>76</v>
      </c>
      <c r="AU249" s="125" t="s">
        <v>87</v>
      </c>
      <c r="AY249" s="118" t="s">
        <v>152</v>
      </c>
      <c r="BK249" s="126">
        <f>SUM(BK250:BK254)</f>
        <v>0</v>
      </c>
    </row>
    <row r="250" spans="2:65" s="1" customFormat="1" ht="44.25" customHeight="1">
      <c r="B250" s="34"/>
      <c r="C250" s="129" t="s">
        <v>429</v>
      </c>
      <c r="D250" s="129" t="s">
        <v>156</v>
      </c>
      <c r="E250" s="130" t="s">
        <v>430</v>
      </c>
      <c r="F250" s="131" t="s">
        <v>431</v>
      </c>
      <c r="G250" s="132" t="s">
        <v>159</v>
      </c>
      <c r="H250" s="133">
        <v>660</v>
      </c>
      <c r="I250" s="134"/>
      <c r="J250" s="135">
        <f>ROUND(I250*H250,2)</f>
        <v>0</v>
      </c>
      <c r="K250" s="131" t="s">
        <v>160</v>
      </c>
      <c r="L250" s="34"/>
      <c r="M250" s="136" t="s">
        <v>21</v>
      </c>
      <c r="N250" s="137" t="s">
        <v>48</v>
      </c>
      <c r="P250" s="138">
        <f>O250*H250</f>
        <v>0</v>
      </c>
      <c r="Q250" s="138">
        <v>0</v>
      </c>
      <c r="R250" s="138">
        <f>Q250*H250</f>
        <v>0</v>
      </c>
      <c r="S250" s="138">
        <v>0</v>
      </c>
      <c r="T250" s="139">
        <f>S250*H250</f>
        <v>0</v>
      </c>
      <c r="AR250" s="140" t="s">
        <v>161</v>
      </c>
      <c r="AT250" s="140" t="s">
        <v>156</v>
      </c>
      <c r="AU250" s="140" t="s">
        <v>162</v>
      </c>
      <c r="AY250" s="18" t="s">
        <v>152</v>
      </c>
      <c r="BE250" s="141">
        <f>IF(N250="základní",J250,0)</f>
        <v>0</v>
      </c>
      <c r="BF250" s="141">
        <f>IF(N250="snížená",J250,0)</f>
        <v>0</v>
      </c>
      <c r="BG250" s="141">
        <f>IF(N250="zákl. přenesená",J250,0)</f>
        <v>0</v>
      </c>
      <c r="BH250" s="141">
        <f>IF(N250="sníž. přenesená",J250,0)</f>
        <v>0</v>
      </c>
      <c r="BI250" s="141">
        <f>IF(N250="nulová",J250,0)</f>
        <v>0</v>
      </c>
      <c r="BJ250" s="18" t="s">
        <v>85</v>
      </c>
      <c r="BK250" s="141">
        <f>ROUND(I250*H250,2)</f>
        <v>0</v>
      </c>
      <c r="BL250" s="18" t="s">
        <v>161</v>
      </c>
      <c r="BM250" s="140" t="s">
        <v>432</v>
      </c>
    </row>
    <row r="251" spans="2:65" s="1" customFormat="1" ht="11.25">
      <c r="B251" s="34"/>
      <c r="D251" s="142" t="s">
        <v>164</v>
      </c>
      <c r="F251" s="143" t="s">
        <v>433</v>
      </c>
      <c r="I251" s="144"/>
      <c r="L251" s="34"/>
      <c r="M251" s="145"/>
      <c r="T251" s="55"/>
      <c r="AT251" s="18" t="s">
        <v>164</v>
      </c>
      <c r="AU251" s="18" t="s">
        <v>162</v>
      </c>
    </row>
    <row r="252" spans="2:65" s="12" customFormat="1" ht="11.25">
      <c r="B252" s="146"/>
      <c r="D252" s="147" t="s">
        <v>166</v>
      </c>
      <c r="E252" s="148" t="s">
        <v>21</v>
      </c>
      <c r="F252" s="149" t="s">
        <v>434</v>
      </c>
      <c r="H252" s="150">
        <v>660</v>
      </c>
      <c r="I252" s="151"/>
      <c r="L252" s="146"/>
      <c r="M252" s="152"/>
      <c r="T252" s="153"/>
      <c r="AT252" s="148" t="s">
        <v>166</v>
      </c>
      <c r="AU252" s="148" t="s">
        <v>162</v>
      </c>
      <c r="AV252" s="12" t="s">
        <v>87</v>
      </c>
      <c r="AW252" s="12" t="s">
        <v>39</v>
      </c>
      <c r="AX252" s="12" t="s">
        <v>85</v>
      </c>
      <c r="AY252" s="148" t="s">
        <v>152</v>
      </c>
    </row>
    <row r="253" spans="2:65" s="1" customFormat="1" ht="44.25" customHeight="1">
      <c r="B253" s="34"/>
      <c r="C253" s="129" t="s">
        <v>435</v>
      </c>
      <c r="D253" s="129" t="s">
        <v>156</v>
      </c>
      <c r="E253" s="130" t="s">
        <v>436</v>
      </c>
      <c r="F253" s="131" t="s">
        <v>437</v>
      </c>
      <c r="G253" s="132" t="s">
        <v>159</v>
      </c>
      <c r="H253" s="133">
        <v>660</v>
      </c>
      <c r="I253" s="134"/>
      <c r="J253" s="135">
        <f>ROUND(I253*H253,2)</f>
        <v>0</v>
      </c>
      <c r="K253" s="131" t="s">
        <v>160</v>
      </c>
      <c r="L253" s="34"/>
      <c r="M253" s="136" t="s">
        <v>21</v>
      </c>
      <c r="N253" s="137" t="s">
        <v>48</v>
      </c>
      <c r="P253" s="138">
        <f>O253*H253</f>
        <v>0</v>
      </c>
      <c r="Q253" s="138">
        <v>0</v>
      </c>
      <c r="R253" s="138">
        <f>Q253*H253</f>
        <v>0</v>
      </c>
      <c r="S253" s="138">
        <v>0</v>
      </c>
      <c r="T253" s="139">
        <f>S253*H253</f>
        <v>0</v>
      </c>
      <c r="AR253" s="140" t="s">
        <v>161</v>
      </c>
      <c r="AT253" s="140" t="s">
        <v>156</v>
      </c>
      <c r="AU253" s="140" t="s">
        <v>162</v>
      </c>
      <c r="AY253" s="18" t="s">
        <v>152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8" t="s">
        <v>85</v>
      </c>
      <c r="BK253" s="141">
        <f>ROUND(I253*H253,2)</f>
        <v>0</v>
      </c>
      <c r="BL253" s="18" t="s">
        <v>161</v>
      </c>
      <c r="BM253" s="140" t="s">
        <v>438</v>
      </c>
    </row>
    <row r="254" spans="2:65" s="1" customFormat="1" ht="11.25">
      <c r="B254" s="34"/>
      <c r="D254" s="142" t="s">
        <v>164</v>
      </c>
      <c r="F254" s="143" t="s">
        <v>439</v>
      </c>
      <c r="I254" s="144"/>
      <c r="L254" s="34"/>
      <c r="M254" s="145"/>
      <c r="T254" s="55"/>
      <c r="AT254" s="18" t="s">
        <v>164</v>
      </c>
      <c r="AU254" s="18" t="s">
        <v>162</v>
      </c>
    </row>
    <row r="255" spans="2:65" s="11" customFormat="1" ht="20.85" customHeight="1">
      <c r="B255" s="117"/>
      <c r="D255" s="118" t="s">
        <v>76</v>
      </c>
      <c r="E255" s="127" t="s">
        <v>440</v>
      </c>
      <c r="F255" s="127" t="s">
        <v>441</v>
      </c>
      <c r="I255" s="120"/>
      <c r="J255" s="128">
        <f>BK255</f>
        <v>0</v>
      </c>
      <c r="L255" s="117"/>
      <c r="M255" s="122"/>
      <c r="P255" s="123">
        <f>SUM(P256:P259)</f>
        <v>0</v>
      </c>
      <c r="R255" s="123">
        <f>SUM(R256:R259)</f>
        <v>5.5080000000000004E-2</v>
      </c>
      <c r="T255" s="124">
        <f>SUM(T256:T259)</f>
        <v>0</v>
      </c>
      <c r="AR255" s="118" t="s">
        <v>85</v>
      </c>
      <c r="AT255" s="125" t="s">
        <v>76</v>
      </c>
      <c r="AU255" s="125" t="s">
        <v>87</v>
      </c>
      <c r="AY255" s="118" t="s">
        <v>152</v>
      </c>
      <c r="BK255" s="126">
        <f>SUM(BK256:BK259)</f>
        <v>0</v>
      </c>
    </row>
    <row r="256" spans="2:65" s="1" customFormat="1" ht="49.15" customHeight="1">
      <c r="B256" s="34"/>
      <c r="C256" s="129" t="s">
        <v>442</v>
      </c>
      <c r="D256" s="129" t="s">
        <v>156</v>
      </c>
      <c r="E256" s="130" t="s">
        <v>443</v>
      </c>
      <c r="F256" s="131" t="s">
        <v>444</v>
      </c>
      <c r="G256" s="132" t="s">
        <v>170</v>
      </c>
      <c r="H256" s="133">
        <v>81</v>
      </c>
      <c r="I256" s="134"/>
      <c r="J256" s="135">
        <f>ROUND(I256*H256,2)</f>
        <v>0</v>
      </c>
      <c r="K256" s="131" t="s">
        <v>160</v>
      </c>
      <c r="L256" s="34"/>
      <c r="M256" s="136" t="s">
        <v>21</v>
      </c>
      <c r="N256" s="137" t="s">
        <v>48</v>
      </c>
      <c r="P256" s="138">
        <f>O256*H256</f>
        <v>0</v>
      </c>
      <c r="Q256" s="138">
        <v>6.8000000000000005E-4</v>
      </c>
      <c r="R256" s="138">
        <f>Q256*H256</f>
        <v>5.5080000000000004E-2</v>
      </c>
      <c r="S256" s="138">
        <v>0</v>
      </c>
      <c r="T256" s="139">
        <f>S256*H256</f>
        <v>0</v>
      </c>
      <c r="AR256" s="140" t="s">
        <v>161</v>
      </c>
      <c r="AT256" s="140" t="s">
        <v>156</v>
      </c>
      <c r="AU256" s="140" t="s">
        <v>162</v>
      </c>
      <c r="AY256" s="18" t="s">
        <v>152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8" t="s">
        <v>85</v>
      </c>
      <c r="BK256" s="141">
        <f>ROUND(I256*H256,2)</f>
        <v>0</v>
      </c>
      <c r="BL256" s="18" t="s">
        <v>161</v>
      </c>
      <c r="BM256" s="140" t="s">
        <v>445</v>
      </c>
    </row>
    <row r="257" spans="2:65" s="1" customFormat="1" ht="11.25">
      <c r="B257" s="34"/>
      <c r="D257" s="142" t="s">
        <v>164</v>
      </c>
      <c r="F257" s="143" t="s">
        <v>446</v>
      </c>
      <c r="I257" s="144"/>
      <c r="L257" s="34"/>
      <c r="M257" s="145"/>
      <c r="T257" s="55"/>
      <c r="AT257" s="18" t="s">
        <v>164</v>
      </c>
      <c r="AU257" s="18" t="s">
        <v>162</v>
      </c>
    </row>
    <row r="258" spans="2:65" s="1" customFormat="1" ht="24.2" customHeight="1">
      <c r="B258" s="34"/>
      <c r="C258" s="167" t="s">
        <v>447</v>
      </c>
      <c r="D258" s="167" t="s">
        <v>267</v>
      </c>
      <c r="E258" s="168" t="s">
        <v>448</v>
      </c>
      <c r="F258" s="169" t="s">
        <v>449</v>
      </c>
      <c r="G258" s="170" t="s">
        <v>170</v>
      </c>
      <c r="H258" s="171">
        <v>56</v>
      </c>
      <c r="I258" s="172"/>
      <c r="J258" s="173">
        <f>ROUND(I258*H258,2)</f>
        <v>0</v>
      </c>
      <c r="K258" s="169" t="s">
        <v>21</v>
      </c>
      <c r="L258" s="174"/>
      <c r="M258" s="175" t="s">
        <v>21</v>
      </c>
      <c r="N258" s="176" t="s">
        <v>48</v>
      </c>
      <c r="P258" s="138">
        <f>O258*H258</f>
        <v>0</v>
      </c>
      <c r="Q258" s="138">
        <v>0</v>
      </c>
      <c r="R258" s="138">
        <f>Q258*H258</f>
        <v>0</v>
      </c>
      <c r="S258" s="138">
        <v>0</v>
      </c>
      <c r="T258" s="139">
        <f>S258*H258</f>
        <v>0</v>
      </c>
      <c r="AR258" s="140" t="s">
        <v>210</v>
      </c>
      <c r="AT258" s="140" t="s">
        <v>267</v>
      </c>
      <c r="AU258" s="140" t="s">
        <v>162</v>
      </c>
      <c r="AY258" s="18" t="s">
        <v>152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8" t="s">
        <v>85</v>
      </c>
      <c r="BK258" s="141">
        <f>ROUND(I258*H258,2)</f>
        <v>0</v>
      </c>
      <c r="BL258" s="18" t="s">
        <v>161</v>
      </c>
      <c r="BM258" s="140" t="s">
        <v>450</v>
      </c>
    </row>
    <row r="259" spans="2:65" s="1" customFormat="1" ht="24.2" customHeight="1">
      <c r="B259" s="34"/>
      <c r="C259" s="167" t="s">
        <v>451</v>
      </c>
      <c r="D259" s="167" t="s">
        <v>267</v>
      </c>
      <c r="E259" s="168" t="s">
        <v>452</v>
      </c>
      <c r="F259" s="169" t="s">
        <v>453</v>
      </c>
      <c r="G259" s="170" t="s">
        <v>170</v>
      </c>
      <c r="H259" s="171">
        <v>25</v>
      </c>
      <c r="I259" s="172"/>
      <c r="J259" s="173">
        <f>ROUND(I259*H259,2)</f>
        <v>0</v>
      </c>
      <c r="K259" s="169" t="s">
        <v>21</v>
      </c>
      <c r="L259" s="174"/>
      <c r="M259" s="175" t="s">
        <v>21</v>
      </c>
      <c r="N259" s="176" t="s">
        <v>48</v>
      </c>
      <c r="P259" s="138">
        <f>O259*H259</f>
        <v>0</v>
      </c>
      <c r="Q259" s="138">
        <v>0</v>
      </c>
      <c r="R259" s="138">
        <f>Q259*H259</f>
        <v>0</v>
      </c>
      <c r="S259" s="138">
        <v>0</v>
      </c>
      <c r="T259" s="139">
        <f>S259*H259</f>
        <v>0</v>
      </c>
      <c r="AR259" s="140" t="s">
        <v>210</v>
      </c>
      <c r="AT259" s="140" t="s">
        <v>267</v>
      </c>
      <c r="AU259" s="140" t="s">
        <v>162</v>
      </c>
      <c r="AY259" s="18" t="s">
        <v>152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8" t="s">
        <v>85</v>
      </c>
      <c r="BK259" s="141">
        <f>ROUND(I259*H259,2)</f>
        <v>0</v>
      </c>
      <c r="BL259" s="18" t="s">
        <v>161</v>
      </c>
      <c r="BM259" s="140" t="s">
        <v>454</v>
      </c>
    </row>
    <row r="260" spans="2:65" s="11" customFormat="1" ht="20.85" customHeight="1">
      <c r="B260" s="117"/>
      <c r="D260" s="118" t="s">
        <v>76</v>
      </c>
      <c r="E260" s="127" t="s">
        <v>455</v>
      </c>
      <c r="F260" s="127" t="s">
        <v>456</v>
      </c>
      <c r="I260" s="120"/>
      <c r="J260" s="128">
        <f>BK260</f>
        <v>0</v>
      </c>
      <c r="L260" s="117"/>
      <c r="M260" s="122"/>
      <c r="P260" s="123">
        <f>SUM(P261:P262)</f>
        <v>0</v>
      </c>
      <c r="R260" s="123">
        <f>SUM(R261:R262)</f>
        <v>0</v>
      </c>
      <c r="T260" s="124">
        <f>SUM(T261:T262)</f>
        <v>0</v>
      </c>
      <c r="AR260" s="118" t="s">
        <v>85</v>
      </c>
      <c r="AT260" s="125" t="s">
        <v>76</v>
      </c>
      <c r="AU260" s="125" t="s">
        <v>87</v>
      </c>
      <c r="AY260" s="118" t="s">
        <v>152</v>
      </c>
      <c r="BK260" s="126">
        <f>SUM(BK261:BK262)</f>
        <v>0</v>
      </c>
    </row>
    <row r="261" spans="2:65" s="1" customFormat="1" ht="24.2" customHeight="1">
      <c r="B261" s="34"/>
      <c r="C261" s="129" t="s">
        <v>457</v>
      </c>
      <c r="D261" s="129" t="s">
        <v>156</v>
      </c>
      <c r="E261" s="130" t="s">
        <v>458</v>
      </c>
      <c r="F261" s="131" t="s">
        <v>459</v>
      </c>
      <c r="G261" s="132" t="s">
        <v>295</v>
      </c>
      <c r="H261" s="133">
        <v>2136.299</v>
      </c>
      <c r="I261" s="134"/>
      <c r="J261" s="135">
        <f>ROUND(I261*H261,2)</f>
        <v>0</v>
      </c>
      <c r="K261" s="131" t="s">
        <v>160</v>
      </c>
      <c r="L261" s="34"/>
      <c r="M261" s="136" t="s">
        <v>21</v>
      </c>
      <c r="N261" s="137" t="s">
        <v>48</v>
      </c>
      <c r="P261" s="138">
        <f>O261*H261</f>
        <v>0</v>
      </c>
      <c r="Q261" s="138">
        <v>0</v>
      </c>
      <c r="R261" s="138">
        <f>Q261*H261</f>
        <v>0</v>
      </c>
      <c r="S261" s="138">
        <v>0</v>
      </c>
      <c r="T261" s="139">
        <f>S261*H261</f>
        <v>0</v>
      </c>
      <c r="AR261" s="140" t="s">
        <v>161</v>
      </c>
      <c r="AT261" s="140" t="s">
        <v>156</v>
      </c>
      <c r="AU261" s="140" t="s">
        <v>162</v>
      </c>
      <c r="AY261" s="18" t="s">
        <v>152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8" t="s">
        <v>85</v>
      </c>
      <c r="BK261" s="141">
        <f>ROUND(I261*H261,2)</f>
        <v>0</v>
      </c>
      <c r="BL261" s="18" t="s">
        <v>161</v>
      </c>
      <c r="BM261" s="140" t="s">
        <v>460</v>
      </c>
    </row>
    <row r="262" spans="2:65" s="1" customFormat="1" ht="11.25">
      <c r="B262" s="34"/>
      <c r="D262" s="142" t="s">
        <v>164</v>
      </c>
      <c r="F262" s="143" t="s">
        <v>461</v>
      </c>
      <c r="I262" s="144"/>
      <c r="L262" s="34"/>
      <c r="M262" s="145"/>
      <c r="T262" s="55"/>
      <c r="AT262" s="18" t="s">
        <v>164</v>
      </c>
      <c r="AU262" s="18" t="s">
        <v>162</v>
      </c>
    </row>
    <row r="263" spans="2:65" s="11" customFormat="1" ht="25.9" customHeight="1">
      <c r="B263" s="117"/>
      <c r="D263" s="118" t="s">
        <v>76</v>
      </c>
      <c r="E263" s="119" t="s">
        <v>462</v>
      </c>
      <c r="F263" s="119" t="s">
        <v>463</v>
      </c>
      <c r="I263" s="120"/>
      <c r="J263" s="121">
        <f>BK263</f>
        <v>0</v>
      </c>
      <c r="L263" s="117"/>
      <c r="M263" s="122"/>
      <c r="P263" s="123">
        <f>P264+P275+P293+P306</f>
        <v>0</v>
      </c>
      <c r="R263" s="123">
        <f>R264+R275+R293+R306</f>
        <v>2.8586205499999999</v>
      </c>
      <c r="T263" s="124">
        <f>T264+T275+T293+T306</f>
        <v>0</v>
      </c>
      <c r="AR263" s="118" t="s">
        <v>87</v>
      </c>
      <c r="AT263" s="125" t="s">
        <v>76</v>
      </c>
      <c r="AU263" s="125" t="s">
        <v>77</v>
      </c>
      <c r="AY263" s="118" t="s">
        <v>152</v>
      </c>
      <c r="BK263" s="126">
        <f>BK264+BK275+BK293+BK306</f>
        <v>0</v>
      </c>
    </row>
    <row r="264" spans="2:65" s="11" customFormat="1" ht="22.9" customHeight="1">
      <c r="B264" s="117"/>
      <c r="D264" s="118" t="s">
        <v>76</v>
      </c>
      <c r="E264" s="127" t="s">
        <v>464</v>
      </c>
      <c r="F264" s="127" t="s">
        <v>465</v>
      </c>
      <c r="I264" s="120"/>
      <c r="J264" s="128">
        <f>BK264</f>
        <v>0</v>
      </c>
      <c r="L264" s="117"/>
      <c r="M264" s="122"/>
      <c r="P264" s="123">
        <f>SUM(P265:P274)</f>
        <v>0</v>
      </c>
      <c r="R264" s="123">
        <f>SUM(R265:R274)</f>
        <v>1.6</v>
      </c>
      <c r="T264" s="124">
        <f>SUM(T265:T274)</f>
        <v>0</v>
      </c>
      <c r="AR264" s="118" t="s">
        <v>87</v>
      </c>
      <c r="AT264" s="125" t="s">
        <v>76</v>
      </c>
      <c r="AU264" s="125" t="s">
        <v>85</v>
      </c>
      <c r="AY264" s="118" t="s">
        <v>152</v>
      </c>
      <c r="BK264" s="126">
        <f>SUM(BK265:BK274)</f>
        <v>0</v>
      </c>
    </row>
    <row r="265" spans="2:65" s="1" customFormat="1" ht="37.9" customHeight="1">
      <c r="B265" s="34"/>
      <c r="C265" s="129" t="s">
        <v>466</v>
      </c>
      <c r="D265" s="129" t="s">
        <v>156</v>
      </c>
      <c r="E265" s="130" t="s">
        <v>467</v>
      </c>
      <c r="F265" s="131" t="s">
        <v>468</v>
      </c>
      <c r="G265" s="132" t="s">
        <v>170</v>
      </c>
      <c r="H265" s="133">
        <v>15</v>
      </c>
      <c r="I265" s="134"/>
      <c r="J265" s="135">
        <f>ROUND(I265*H265,2)</f>
        <v>0</v>
      </c>
      <c r="K265" s="131" t="s">
        <v>21</v>
      </c>
      <c r="L265" s="34"/>
      <c r="M265" s="136" t="s">
        <v>21</v>
      </c>
      <c r="N265" s="137" t="s">
        <v>48</v>
      </c>
      <c r="P265" s="138">
        <f>O265*H265</f>
        <v>0</v>
      </c>
      <c r="Q265" s="138">
        <v>4.0000000000000001E-3</v>
      </c>
      <c r="R265" s="138">
        <f>Q265*H265</f>
        <v>0.06</v>
      </c>
      <c r="S265" s="138">
        <v>0</v>
      </c>
      <c r="T265" s="139">
        <f>S265*H265</f>
        <v>0</v>
      </c>
      <c r="AR265" s="140" t="s">
        <v>161</v>
      </c>
      <c r="AT265" s="140" t="s">
        <v>156</v>
      </c>
      <c r="AU265" s="140" t="s">
        <v>87</v>
      </c>
      <c r="AY265" s="18" t="s">
        <v>152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8" t="s">
        <v>85</v>
      </c>
      <c r="BK265" s="141">
        <f>ROUND(I265*H265,2)</f>
        <v>0</v>
      </c>
      <c r="BL265" s="18" t="s">
        <v>161</v>
      </c>
      <c r="BM265" s="140" t="s">
        <v>469</v>
      </c>
    </row>
    <row r="266" spans="2:65" s="12" customFormat="1" ht="11.25">
      <c r="B266" s="146"/>
      <c r="D266" s="147" t="s">
        <v>166</v>
      </c>
      <c r="E266" s="148" t="s">
        <v>21</v>
      </c>
      <c r="F266" s="149" t="s">
        <v>470</v>
      </c>
      <c r="H266" s="150">
        <v>15</v>
      </c>
      <c r="I266" s="151"/>
      <c r="L266" s="146"/>
      <c r="M266" s="152"/>
      <c r="T266" s="153"/>
      <c r="AT266" s="148" t="s">
        <v>166</v>
      </c>
      <c r="AU266" s="148" t="s">
        <v>87</v>
      </c>
      <c r="AV266" s="12" t="s">
        <v>87</v>
      </c>
      <c r="AW266" s="12" t="s">
        <v>39</v>
      </c>
      <c r="AX266" s="12" t="s">
        <v>85</v>
      </c>
      <c r="AY266" s="148" t="s">
        <v>152</v>
      </c>
    </row>
    <row r="267" spans="2:65" s="1" customFormat="1" ht="37.9" customHeight="1">
      <c r="B267" s="34"/>
      <c r="C267" s="129" t="s">
        <v>471</v>
      </c>
      <c r="D267" s="129" t="s">
        <v>156</v>
      </c>
      <c r="E267" s="130" t="s">
        <v>472</v>
      </c>
      <c r="F267" s="131" t="s">
        <v>473</v>
      </c>
      <c r="G267" s="132" t="s">
        <v>170</v>
      </c>
      <c r="H267" s="133">
        <v>5</v>
      </c>
      <c r="I267" s="134"/>
      <c r="J267" s="135">
        <f>ROUND(I267*H267,2)</f>
        <v>0</v>
      </c>
      <c r="K267" s="131" t="s">
        <v>21</v>
      </c>
      <c r="L267" s="34"/>
      <c r="M267" s="136" t="s">
        <v>21</v>
      </c>
      <c r="N267" s="137" t="s">
        <v>48</v>
      </c>
      <c r="P267" s="138">
        <f>O267*H267</f>
        <v>0</v>
      </c>
      <c r="Q267" s="138">
        <v>4.0000000000000001E-3</v>
      </c>
      <c r="R267" s="138">
        <f>Q267*H267</f>
        <v>0.02</v>
      </c>
      <c r="S267" s="138">
        <v>0</v>
      </c>
      <c r="T267" s="139">
        <f>S267*H267</f>
        <v>0</v>
      </c>
      <c r="AR267" s="140" t="s">
        <v>161</v>
      </c>
      <c r="AT267" s="140" t="s">
        <v>156</v>
      </c>
      <c r="AU267" s="140" t="s">
        <v>87</v>
      </c>
      <c r="AY267" s="18" t="s">
        <v>152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8" t="s">
        <v>85</v>
      </c>
      <c r="BK267" s="141">
        <f>ROUND(I267*H267,2)</f>
        <v>0</v>
      </c>
      <c r="BL267" s="18" t="s">
        <v>161</v>
      </c>
      <c r="BM267" s="140" t="s">
        <v>474</v>
      </c>
    </row>
    <row r="268" spans="2:65" s="12" customFormat="1" ht="11.25">
      <c r="B268" s="146"/>
      <c r="D268" s="147" t="s">
        <v>166</v>
      </c>
      <c r="E268" s="148" t="s">
        <v>21</v>
      </c>
      <c r="F268" s="149" t="s">
        <v>475</v>
      </c>
      <c r="H268" s="150">
        <v>5</v>
      </c>
      <c r="I268" s="151"/>
      <c r="L268" s="146"/>
      <c r="M268" s="152"/>
      <c r="T268" s="153"/>
      <c r="AT268" s="148" t="s">
        <v>166</v>
      </c>
      <c r="AU268" s="148" t="s">
        <v>87</v>
      </c>
      <c r="AV268" s="12" t="s">
        <v>87</v>
      </c>
      <c r="AW268" s="12" t="s">
        <v>39</v>
      </c>
      <c r="AX268" s="12" t="s">
        <v>85</v>
      </c>
      <c r="AY268" s="148" t="s">
        <v>152</v>
      </c>
    </row>
    <row r="269" spans="2:65" s="1" customFormat="1" ht="37.9" customHeight="1">
      <c r="B269" s="34"/>
      <c r="C269" s="129" t="s">
        <v>476</v>
      </c>
      <c r="D269" s="129" t="s">
        <v>156</v>
      </c>
      <c r="E269" s="130" t="s">
        <v>477</v>
      </c>
      <c r="F269" s="131" t="s">
        <v>478</v>
      </c>
      <c r="G269" s="132" t="s">
        <v>170</v>
      </c>
      <c r="H269" s="133">
        <v>10</v>
      </c>
      <c r="I269" s="134"/>
      <c r="J269" s="135">
        <f>ROUND(I269*H269,2)</f>
        <v>0</v>
      </c>
      <c r="K269" s="131" t="s">
        <v>21</v>
      </c>
      <c r="L269" s="34"/>
      <c r="M269" s="136" t="s">
        <v>21</v>
      </c>
      <c r="N269" s="137" t="s">
        <v>48</v>
      </c>
      <c r="P269" s="138">
        <f>O269*H269</f>
        <v>0</v>
      </c>
      <c r="Q269" s="138">
        <v>4.0000000000000001E-3</v>
      </c>
      <c r="R269" s="138">
        <f>Q269*H269</f>
        <v>0.04</v>
      </c>
      <c r="S269" s="138">
        <v>0</v>
      </c>
      <c r="T269" s="139">
        <f>S269*H269</f>
        <v>0</v>
      </c>
      <c r="AR269" s="140" t="s">
        <v>161</v>
      </c>
      <c r="AT269" s="140" t="s">
        <v>156</v>
      </c>
      <c r="AU269" s="140" t="s">
        <v>87</v>
      </c>
      <c r="AY269" s="18" t="s">
        <v>152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8" t="s">
        <v>85</v>
      </c>
      <c r="BK269" s="141">
        <f>ROUND(I269*H269,2)</f>
        <v>0</v>
      </c>
      <c r="BL269" s="18" t="s">
        <v>161</v>
      </c>
      <c r="BM269" s="140" t="s">
        <v>479</v>
      </c>
    </row>
    <row r="270" spans="2:65" s="12" customFormat="1" ht="11.25">
      <c r="B270" s="146"/>
      <c r="D270" s="147" t="s">
        <v>166</v>
      </c>
      <c r="E270" s="148" t="s">
        <v>21</v>
      </c>
      <c r="F270" s="149" t="s">
        <v>480</v>
      </c>
      <c r="H270" s="150">
        <v>10</v>
      </c>
      <c r="I270" s="151"/>
      <c r="L270" s="146"/>
      <c r="M270" s="152"/>
      <c r="T270" s="153"/>
      <c r="AT270" s="148" t="s">
        <v>166</v>
      </c>
      <c r="AU270" s="148" t="s">
        <v>87</v>
      </c>
      <c r="AV270" s="12" t="s">
        <v>87</v>
      </c>
      <c r="AW270" s="12" t="s">
        <v>39</v>
      </c>
      <c r="AX270" s="12" t="s">
        <v>85</v>
      </c>
      <c r="AY270" s="148" t="s">
        <v>152</v>
      </c>
    </row>
    <row r="271" spans="2:65" s="1" customFormat="1" ht="37.9" customHeight="1">
      <c r="B271" s="34"/>
      <c r="C271" s="129" t="s">
        <v>481</v>
      </c>
      <c r="D271" s="129" t="s">
        <v>156</v>
      </c>
      <c r="E271" s="130" t="s">
        <v>482</v>
      </c>
      <c r="F271" s="131" t="s">
        <v>483</v>
      </c>
      <c r="G271" s="132" t="s">
        <v>170</v>
      </c>
      <c r="H271" s="133">
        <v>370</v>
      </c>
      <c r="I271" s="134"/>
      <c r="J271" s="135">
        <f>ROUND(I271*H271,2)</f>
        <v>0</v>
      </c>
      <c r="K271" s="131" t="s">
        <v>21</v>
      </c>
      <c r="L271" s="34"/>
      <c r="M271" s="136" t="s">
        <v>21</v>
      </c>
      <c r="N271" s="137" t="s">
        <v>48</v>
      </c>
      <c r="P271" s="138">
        <f>O271*H271</f>
        <v>0</v>
      </c>
      <c r="Q271" s="138">
        <v>4.0000000000000001E-3</v>
      </c>
      <c r="R271" s="138">
        <f>Q271*H271</f>
        <v>1.48</v>
      </c>
      <c r="S271" s="138">
        <v>0</v>
      </c>
      <c r="T271" s="139">
        <f>S271*H271</f>
        <v>0</v>
      </c>
      <c r="AR271" s="140" t="s">
        <v>161</v>
      </c>
      <c r="AT271" s="140" t="s">
        <v>156</v>
      </c>
      <c r="AU271" s="140" t="s">
        <v>87</v>
      </c>
      <c r="AY271" s="18" t="s">
        <v>152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8" t="s">
        <v>85</v>
      </c>
      <c r="BK271" s="141">
        <f>ROUND(I271*H271,2)</f>
        <v>0</v>
      </c>
      <c r="BL271" s="18" t="s">
        <v>161</v>
      </c>
      <c r="BM271" s="140" t="s">
        <v>484</v>
      </c>
    </row>
    <row r="272" spans="2:65" s="12" customFormat="1" ht="11.25">
      <c r="B272" s="146"/>
      <c r="D272" s="147" t="s">
        <v>166</v>
      </c>
      <c r="E272" s="148" t="s">
        <v>21</v>
      </c>
      <c r="F272" s="149" t="s">
        <v>485</v>
      </c>
      <c r="H272" s="150">
        <v>370</v>
      </c>
      <c r="I272" s="151"/>
      <c r="L272" s="146"/>
      <c r="M272" s="152"/>
      <c r="T272" s="153"/>
      <c r="AT272" s="148" t="s">
        <v>166</v>
      </c>
      <c r="AU272" s="148" t="s">
        <v>87</v>
      </c>
      <c r="AV272" s="12" t="s">
        <v>87</v>
      </c>
      <c r="AW272" s="12" t="s">
        <v>39</v>
      </c>
      <c r="AX272" s="12" t="s">
        <v>85</v>
      </c>
      <c r="AY272" s="148" t="s">
        <v>152</v>
      </c>
    </row>
    <row r="273" spans="2:65" s="1" customFormat="1" ht="44.25" customHeight="1">
      <c r="B273" s="34"/>
      <c r="C273" s="129" t="s">
        <v>486</v>
      </c>
      <c r="D273" s="129" t="s">
        <v>156</v>
      </c>
      <c r="E273" s="130" t="s">
        <v>487</v>
      </c>
      <c r="F273" s="131" t="s">
        <v>488</v>
      </c>
      <c r="G273" s="132" t="s">
        <v>295</v>
      </c>
      <c r="H273" s="133">
        <v>8.3000000000000007</v>
      </c>
      <c r="I273" s="134"/>
      <c r="J273" s="135">
        <f>ROUND(I273*H273,2)</f>
        <v>0</v>
      </c>
      <c r="K273" s="131" t="s">
        <v>160</v>
      </c>
      <c r="L273" s="34"/>
      <c r="M273" s="136" t="s">
        <v>21</v>
      </c>
      <c r="N273" s="137" t="s">
        <v>48</v>
      </c>
      <c r="P273" s="138">
        <f>O273*H273</f>
        <v>0</v>
      </c>
      <c r="Q273" s="138">
        <v>0</v>
      </c>
      <c r="R273" s="138">
        <f>Q273*H273</f>
        <v>0</v>
      </c>
      <c r="S273" s="138">
        <v>0</v>
      </c>
      <c r="T273" s="139">
        <f>S273*H273</f>
        <v>0</v>
      </c>
      <c r="AR273" s="140" t="s">
        <v>208</v>
      </c>
      <c r="AT273" s="140" t="s">
        <v>156</v>
      </c>
      <c r="AU273" s="140" t="s">
        <v>87</v>
      </c>
      <c r="AY273" s="18" t="s">
        <v>152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8" t="s">
        <v>85</v>
      </c>
      <c r="BK273" s="141">
        <f>ROUND(I273*H273,2)</f>
        <v>0</v>
      </c>
      <c r="BL273" s="18" t="s">
        <v>208</v>
      </c>
      <c r="BM273" s="140" t="s">
        <v>489</v>
      </c>
    </row>
    <row r="274" spans="2:65" s="1" customFormat="1" ht="11.25">
      <c r="B274" s="34"/>
      <c r="D274" s="142" t="s">
        <v>164</v>
      </c>
      <c r="F274" s="143" t="s">
        <v>490</v>
      </c>
      <c r="I274" s="144"/>
      <c r="L274" s="34"/>
      <c r="M274" s="145"/>
      <c r="T274" s="55"/>
      <c r="AT274" s="18" t="s">
        <v>164</v>
      </c>
      <c r="AU274" s="18" t="s">
        <v>87</v>
      </c>
    </row>
    <row r="275" spans="2:65" s="11" customFormat="1" ht="22.9" customHeight="1">
      <c r="B275" s="117"/>
      <c r="D275" s="118" t="s">
        <v>76</v>
      </c>
      <c r="E275" s="127" t="s">
        <v>491</v>
      </c>
      <c r="F275" s="127" t="s">
        <v>492</v>
      </c>
      <c r="I275" s="120"/>
      <c r="J275" s="128">
        <f>BK275</f>
        <v>0</v>
      </c>
      <c r="L275" s="117"/>
      <c r="M275" s="122"/>
      <c r="P275" s="123">
        <f>SUM(P276:P292)</f>
        <v>0</v>
      </c>
      <c r="R275" s="123">
        <f>SUM(R276:R292)</f>
        <v>1.1249962199999999</v>
      </c>
      <c r="T275" s="124">
        <f>SUM(T276:T292)</f>
        <v>0</v>
      </c>
      <c r="AR275" s="118" t="s">
        <v>85</v>
      </c>
      <c r="AT275" s="125" t="s">
        <v>76</v>
      </c>
      <c r="AU275" s="125" t="s">
        <v>85</v>
      </c>
      <c r="AY275" s="118" t="s">
        <v>152</v>
      </c>
      <c r="BK275" s="126">
        <f>SUM(BK276:BK292)</f>
        <v>0</v>
      </c>
    </row>
    <row r="276" spans="2:65" s="1" customFormat="1" ht="24.2" customHeight="1">
      <c r="B276" s="34"/>
      <c r="C276" s="129" t="s">
        <v>493</v>
      </c>
      <c r="D276" s="129" t="s">
        <v>156</v>
      </c>
      <c r="E276" s="130" t="s">
        <v>494</v>
      </c>
      <c r="F276" s="131" t="s">
        <v>495</v>
      </c>
      <c r="G276" s="132" t="s">
        <v>270</v>
      </c>
      <c r="H276" s="133">
        <v>2455.9369999999999</v>
      </c>
      <c r="I276" s="134"/>
      <c r="J276" s="135">
        <f>ROUND(I276*H276,2)</f>
        <v>0</v>
      </c>
      <c r="K276" s="131" t="s">
        <v>160</v>
      </c>
      <c r="L276" s="34"/>
      <c r="M276" s="136" t="s">
        <v>21</v>
      </c>
      <c r="N276" s="137" t="s">
        <v>48</v>
      </c>
      <c r="P276" s="138">
        <f>O276*H276</f>
        <v>0</v>
      </c>
      <c r="Q276" s="138">
        <v>6.0000000000000002E-5</v>
      </c>
      <c r="R276" s="138">
        <f>Q276*H276</f>
        <v>0.14735622000000001</v>
      </c>
      <c r="S276" s="138">
        <v>0</v>
      </c>
      <c r="T276" s="139">
        <f>S276*H276</f>
        <v>0</v>
      </c>
      <c r="AR276" s="140" t="s">
        <v>161</v>
      </c>
      <c r="AT276" s="140" t="s">
        <v>156</v>
      </c>
      <c r="AU276" s="140" t="s">
        <v>87</v>
      </c>
      <c r="AY276" s="18" t="s">
        <v>152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8" t="s">
        <v>85</v>
      </c>
      <c r="BK276" s="141">
        <f>ROUND(I276*H276,2)</f>
        <v>0</v>
      </c>
      <c r="BL276" s="18" t="s">
        <v>161</v>
      </c>
      <c r="BM276" s="140" t="s">
        <v>496</v>
      </c>
    </row>
    <row r="277" spans="2:65" s="1" customFormat="1" ht="11.25">
      <c r="B277" s="34"/>
      <c r="D277" s="142" t="s">
        <v>164</v>
      </c>
      <c r="F277" s="143" t="s">
        <v>497</v>
      </c>
      <c r="I277" s="144"/>
      <c r="L277" s="34"/>
      <c r="M277" s="145"/>
      <c r="T277" s="55"/>
      <c r="AT277" s="18" t="s">
        <v>164</v>
      </c>
      <c r="AU277" s="18" t="s">
        <v>87</v>
      </c>
    </row>
    <row r="278" spans="2:65" s="12" customFormat="1" ht="22.5">
      <c r="B278" s="146"/>
      <c r="D278" s="147" t="s">
        <v>166</v>
      </c>
      <c r="E278" s="148" t="s">
        <v>21</v>
      </c>
      <c r="F278" s="149" t="s">
        <v>498</v>
      </c>
      <c r="H278" s="150">
        <v>1606.9970000000001</v>
      </c>
      <c r="I278" s="151"/>
      <c r="L278" s="146"/>
      <c r="M278" s="152"/>
      <c r="T278" s="153"/>
      <c r="AT278" s="148" t="s">
        <v>166</v>
      </c>
      <c r="AU278" s="148" t="s">
        <v>87</v>
      </c>
      <c r="AV278" s="12" t="s">
        <v>87</v>
      </c>
      <c r="AW278" s="12" t="s">
        <v>39</v>
      </c>
      <c r="AX278" s="12" t="s">
        <v>77</v>
      </c>
      <c r="AY278" s="148" t="s">
        <v>152</v>
      </c>
    </row>
    <row r="279" spans="2:65" s="12" customFormat="1" ht="11.25">
      <c r="B279" s="146"/>
      <c r="D279" s="147" t="s">
        <v>166</v>
      </c>
      <c r="E279" s="148" t="s">
        <v>21</v>
      </c>
      <c r="F279" s="149" t="s">
        <v>499</v>
      </c>
      <c r="H279" s="150">
        <v>733.04</v>
      </c>
      <c r="I279" s="151"/>
      <c r="L279" s="146"/>
      <c r="M279" s="152"/>
      <c r="T279" s="153"/>
      <c r="AT279" s="148" t="s">
        <v>166</v>
      </c>
      <c r="AU279" s="148" t="s">
        <v>87</v>
      </c>
      <c r="AV279" s="12" t="s">
        <v>87</v>
      </c>
      <c r="AW279" s="12" t="s">
        <v>39</v>
      </c>
      <c r="AX279" s="12" t="s">
        <v>77</v>
      </c>
      <c r="AY279" s="148" t="s">
        <v>152</v>
      </c>
    </row>
    <row r="280" spans="2:65" s="12" customFormat="1" ht="11.25">
      <c r="B280" s="146"/>
      <c r="D280" s="147" t="s">
        <v>166</v>
      </c>
      <c r="E280" s="148" t="s">
        <v>21</v>
      </c>
      <c r="F280" s="149" t="s">
        <v>500</v>
      </c>
      <c r="H280" s="150">
        <v>70.900000000000006</v>
      </c>
      <c r="I280" s="151"/>
      <c r="L280" s="146"/>
      <c r="M280" s="152"/>
      <c r="T280" s="153"/>
      <c r="AT280" s="148" t="s">
        <v>166</v>
      </c>
      <c r="AU280" s="148" t="s">
        <v>87</v>
      </c>
      <c r="AV280" s="12" t="s">
        <v>87</v>
      </c>
      <c r="AW280" s="12" t="s">
        <v>39</v>
      </c>
      <c r="AX280" s="12" t="s">
        <v>77</v>
      </c>
      <c r="AY280" s="148" t="s">
        <v>152</v>
      </c>
    </row>
    <row r="281" spans="2:65" s="12" customFormat="1" ht="11.25">
      <c r="B281" s="146"/>
      <c r="D281" s="147" t="s">
        <v>166</v>
      </c>
      <c r="E281" s="148" t="s">
        <v>21</v>
      </c>
      <c r="F281" s="149" t="s">
        <v>501</v>
      </c>
      <c r="H281" s="150">
        <v>45</v>
      </c>
      <c r="I281" s="151"/>
      <c r="L281" s="146"/>
      <c r="M281" s="152"/>
      <c r="T281" s="153"/>
      <c r="AT281" s="148" t="s">
        <v>166</v>
      </c>
      <c r="AU281" s="148" t="s">
        <v>87</v>
      </c>
      <c r="AV281" s="12" t="s">
        <v>87</v>
      </c>
      <c r="AW281" s="12" t="s">
        <v>39</v>
      </c>
      <c r="AX281" s="12" t="s">
        <v>77</v>
      </c>
      <c r="AY281" s="148" t="s">
        <v>152</v>
      </c>
    </row>
    <row r="282" spans="2:65" s="14" customFormat="1" ht="11.25">
      <c r="B282" s="160"/>
      <c r="D282" s="147" t="s">
        <v>166</v>
      </c>
      <c r="E282" s="161" t="s">
        <v>21</v>
      </c>
      <c r="F282" s="162" t="s">
        <v>207</v>
      </c>
      <c r="H282" s="163">
        <v>2455.9369999999999</v>
      </c>
      <c r="I282" s="164"/>
      <c r="L282" s="160"/>
      <c r="M282" s="165"/>
      <c r="T282" s="166"/>
      <c r="AT282" s="161" t="s">
        <v>166</v>
      </c>
      <c r="AU282" s="161" t="s">
        <v>87</v>
      </c>
      <c r="AV282" s="14" t="s">
        <v>161</v>
      </c>
      <c r="AW282" s="14" t="s">
        <v>39</v>
      </c>
      <c r="AX282" s="14" t="s">
        <v>85</v>
      </c>
      <c r="AY282" s="161" t="s">
        <v>152</v>
      </c>
    </row>
    <row r="283" spans="2:65" s="1" customFormat="1" ht="33" customHeight="1">
      <c r="B283" s="34"/>
      <c r="C283" s="167" t="s">
        <v>347</v>
      </c>
      <c r="D283" s="167" t="s">
        <v>267</v>
      </c>
      <c r="E283" s="168" t="s">
        <v>502</v>
      </c>
      <c r="F283" s="169" t="s">
        <v>503</v>
      </c>
      <c r="G283" s="170" t="s">
        <v>170</v>
      </c>
      <c r="H283" s="171">
        <v>3</v>
      </c>
      <c r="I283" s="172"/>
      <c r="J283" s="173">
        <f>ROUND(I283*H283,2)</f>
        <v>0</v>
      </c>
      <c r="K283" s="169" t="s">
        <v>21</v>
      </c>
      <c r="L283" s="174"/>
      <c r="M283" s="175" t="s">
        <v>21</v>
      </c>
      <c r="N283" s="176" t="s">
        <v>48</v>
      </c>
      <c r="P283" s="138">
        <f>O283*H283</f>
        <v>0</v>
      </c>
      <c r="Q283" s="138">
        <v>4.1000000000000003E-3</v>
      </c>
      <c r="R283" s="138">
        <f>Q283*H283</f>
        <v>1.2300000000000002E-2</v>
      </c>
      <c r="S283" s="138">
        <v>0</v>
      </c>
      <c r="T283" s="139">
        <f>S283*H283</f>
        <v>0</v>
      </c>
      <c r="AR283" s="140" t="s">
        <v>355</v>
      </c>
      <c r="AT283" s="140" t="s">
        <v>267</v>
      </c>
      <c r="AU283" s="140" t="s">
        <v>87</v>
      </c>
      <c r="AY283" s="18" t="s">
        <v>152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8" t="s">
        <v>85</v>
      </c>
      <c r="BK283" s="141">
        <f>ROUND(I283*H283,2)</f>
        <v>0</v>
      </c>
      <c r="BL283" s="18" t="s">
        <v>208</v>
      </c>
      <c r="BM283" s="140" t="s">
        <v>504</v>
      </c>
    </row>
    <row r="284" spans="2:65" s="1" customFormat="1" ht="37.9" customHeight="1">
      <c r="B284" s="34"/>
      <c r="C284" s="167" t="s">
        <v>365</v>
      </c>
      <c r="D284" s="167" t="s">
        <v>267</v>
      </c>
      <c r="E284" s="168" t="s">
        <v>505</v>
      </c>
      <c r="F284" s="169" t="s">
        <v>506</v>
      </c>
      <c r="G284" s="170" t="s">
        <v>170</v>
      </c>
      <c r="H284" s="171">
        <v>1</v>
      </c>
      <c r="I284" s="172"/>
      <c r="J284" s="173">
        <f>ROUND(I284*H284,2)</f>
        <v>0</v>
      </c>
      <c r="K284" s="169" t="s">
        <v>21</v>
      </c>
      <c r="L284" s="174"/>
      <c r="M284" s="175" t="s">
        <v>21</v>
      </c>
      <c r="N284" s="176" t="s">
        <v>48</v>
      </c>
      <c r="P284" s="138">
        <f>O284*H284</f>
        <v>0</v>
      </c>
      <c r="Q284" s="138">
        <v>4.1000000000000003E-3</v>
      </c>
      <c r="R284" s="138">
        <f>Q284*H284</f>
        <v>4.1000000000000003E-3</v>
      </c>
      <c r="S284" s="138">
        <v>0</v>
      </c>
      <c r="T284" s="139">
        <f>S284*H284</f>
        <v>0</v>
      </c>
      <c r="AR284" s="140" t="s">
        <v>355</v>
      </c>
      <c r="AT284" s="140" t="s">
        <v>267</v>
      </c>
      <c r="AU284" s="140" t="s">
        <v>87</v>
      </c>
      <c r="AY284" s="18" t="s">
        <v>152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8" t="s">
        <v>85</v>
      </c>
      <c r="BK284" s="141">
        <f>ROUND(I284*H284,2)</f>
        <v>0</v>
      </c>
      <c r="BL284" s="18" t="s">
        <v>208</v>
      </c>
      <c r="BM284" s="140" t="s">
        <v>507</v>
      </c>
    </row>
    <row r="285" spans="2:65" s="1" customFormat="1" ht="37.9" customHeight="1">
      <c r="B285" s="34"/>
      <c r="C285" s="167" t="s">
        <v>371</v>
      </c>
      <c r="D285" s="167" t="s">
        <v>267</v>
      </c>
      <c r="E285" s="168" t="s">
        <v>508</v>
      </c>
      <c r="F285" s="169" t="s">
        <v>509</v>
      </c>
      <c r="G285" s="170" t="s">
        <v>170</v>
      </c>
      <c r="H285" s="171">
        <v>52</v>
      </c>
      <c r="I285" s="172"/>
      <c r="J285" s="173">
        <f>ROUND(I285*H285,2)</f>
        <v>0</v>
      </c>
      <c r="K285" s="169" t="s">
        <v>21</v>
      </c>
      <c r="L285" s="174"/>
      <c r="M285" s="175" t="s">
        <v>21</v>
      </c>
      <c r="N285" s="176" t="s">
        <v>48</v>
      </c>
      <c r="P285" s="138">
        <f>O285*H285</f>
        <v>0</v>
      </c>
      <c r="Q285" s="138">
        <v>4.1000000000000003E-3</v>
      </c>
      <c r="R285" s="138">
        <f>Q285*H285</f>
        <v>0.21320000000000003</v>
      </c>
      <c r="S285" s="138">
        <v>0</v>
      </c>
      <c r="T285" s="139">
        <f>S285*H285</f>
        <v>0</v>
      </c>
      <c r="AR285" s="140" t="s">
        <v>355</v>
      </c>
      <c r="AT285" s="140" t="s">
        <v>267</v>
      </c>
      <c r="AU285" s="140" t="s">
        <v>87</v>
      </c>
      <c r="AY285" s="18" t="s">
        <v>152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8" t="s">
        <v>85</v>
      </c>
      <c r="BK285" s="141">
        <f>ROUND(I285*H285,2)</f>
        <v>0</v>
      </c>
      <c r="BL285" s="18" t="s">
        <v>208</v>
      </c>
      <c r="BM285" s="140" t="s">
        <v>510</v>
      </c>
    </row>
    <row r="286" spans="2:65" s="1" customFormat="1" ht="24.2" customHeight="1">
      <c r="B286" s="34"/>
      <c r="C286" s="167" t="s">
        <v>385</v>
      </c>
      <c r="D286" s="167" t="s">
        <v>267</v>
      </c>
      <c r="E286" s="168" t="s">
        <v>511</v>
      </c>
      <c r="F286" s="169" t="s">
        <v>512</v>
      </c>
      <c r="G286" s="170" t="s">
        <v>513</v>
      </c>
      <c r="H286" s="171">
        <v>392</v>
      </c>
      <c r="I286" s="172"/>
      <c r="J286" s="173">
        <f>ROUND(I286*H286,2)</f>
        <v>0</v>
      </c>
      <c r="K286" s="169" t="s">
        <v>21</v>
      </c>
      <c r="L286" s="174"/>
      <c r="M286" s="175" t="s">
        <v>21</v>
      </c>
      <c r="N286" s="176" t="s">
        <v>48</v>
      </c>
      <c r="P286" s="138">
        <f>O286*H286</f>
        <v>0</v>
      </c>
      <c r="Q286" s="138">
        <v>1.8699999999999999E-3</v>
      </c>
      <c r="R286" s="138">
        <f>Q286*H286</f>
        <v>0.73303999999999991</v>
      </c>
      <c r="S286" s="138">
        <v>0</v>
      </c>
      <c r="T286" s="139">
        <f>S286*H286</f>
        <v>0</v>
      </c>
      <c r="AR286" s="140" t="s">
        <v>210</v>
      </c>
      <c r="AT286" s="140" t="s">
        <v>267</v>
      </c>
      <c r="AU286" s="140" t="s">
        <v>87</v>
      </c>
      <c r="AY286" s="18" t="s">
        <v>152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85</v>
      </c>
      <c r="BK286" s="141">
        <f>ROUND(I286*H286,2)</f>
        <v>0</v>
      </c>
      <c r="BL286" s="18" t="s">
        <v>161</v>
      </c>
      <c r="BM286" s="140" t="s">
        <v>514</v>
      </c>
    </row>
    <row r="287" spans="2:65" s="12" customFormat="1" ht="11.25">
      <c r="B287" s="146"/>
      <c r="D287" s="147" t="s">
        <v>166</v>
      </c>
      <c r="E287" s="148" t="s">
        <v>21</v>
      </c>
      <c r="F287" s="149" t="s">
        <v>515</v>
      </c>
      <c r="H287" s="150">
        <v>392</v>
      </c>
      <c r="I287" s="151"/>
      <c r="L287" s="146"/>
      <c r="M287" s="152"/>
      <c r="T287" s="153"/>
      <c r="AT287" s="148" t="s">
        <v>166</v>
      </c>
      <c r="AU287" s="148" t="s">
        <v>87</v>
      </c>
      <c r="AV287" s="12" t="s">
        <v>87</v>
      </c>
      <c r="AW287" s="12" t="s">
        <v>39</v>
      </c>
      <c r="AX287" s="12" t="s">
        <v>85</v>
      </c>
      <c r="AY287" s="148" t="s">
        <v>152</v>
      </c>
    </row>
    <row r="288" spans="2:65" s="1" customFormat="1" ht="24.2" customHeight="1">
      <c r="B288" s="34"/>
      <c r="C288" s="167" t="s">
        <v>516</v>
      </c>
      <c r="D288" s="167" t="s">
        <v>267</v>
      </c>
      <c r="E288" s="168" t="s">
        <v>517</v>
      </c>
      <c r="F288" s="169" t="s">
        <v>518</v>
      </c>
      <c r="G288" s="170" t="s">
        <v>159</v>
      </c>
      <c r="H288" s="171">
        <v>708.82500000000005</v>
      </c>
      <c r="I288" s="172"/>
      <c r="J288" s="173">
        <f>ROUND(I288*H288,2)</f>
        <v>0</v>
      </c>
      <c r="K288" s="169" t="s">
        <v>21</v>
      </c>
      <c r="L288" s="174"/>
      <c r="M288" s="175" t="s">
        <v>21</v>
      </c>
      <c r="N288" s="176" t="s">
        <v>48</v>
      </c>
      <c r="P288" s="138">
        <f>O288*H288</f>
        <v>0</v>
      </c>
      <c r="Q288" s="138">
        <v>0</v>
      </c>
      <c r="R288" s="138">
        <f>Q288*H288</f>
        <v>0</v>
      </c>
      <c r="S288" s="138">
        <v>0</v>
      </c>
      <c r="T288" s="139">
        <f>S288*H288</f>
        <v>0</v>
      </c>
      <c r="AR288" s="140" t="s">
        <v>210</v>
      </c>
      <c r="AT288" s="140" t="s">
        <v>267</v>
      </c>
      <c r="AU288" s="140" t="s">
        <v>87</v>
      </c>
      <c r="AY288" s="18" t="s">
        <v>152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8" t="s">
        <v>85</v>
      </c>
      <c r="BK288" s="141">
        <f>ROUND(I288*H288,2)</f>
        <v>0</v>
      </c>
      <c r="BL288" s="18" t="s">
        <v>161</v>
      </c>
      <c r="BM288" s="140" t="s">
        <v>519</v>
      </c>
    </row>
    <row r="289" spans="2:65" s="12" customFormat="1" ht="11.25">
      <c r="B289" s="146"/>
      <c r="D289" s="147" t="s">
        <v>166</v>
      </c>
      <c r="E289" s="148" t="s">
        <v>21</v>
      </c>
      <c r="F289" s="149" t="s">
        <v>520</v>
      </c>
      <c r="H289" s="150">
        <v>708.82500000000005</v>
      </c>
      <c r="I289" s="151"/>
      <c r="L289" s="146"/>
      <c r="M289" s="152"/>
      <c r="T289" s="153"/>
      <c r="AT289" s="148" t="s">
        <v>166</v>
      </c>
      <c r="AU289" s="148" t="s">
        <v>87</v>
      </c>
      <c r="AV289" s="12" t="s">
        <v>87</v>
      </c>
      <c r="AW289" s="12" t="s">
        <v>39</v>
      </c>
      <c r="AX289" s="12" t="s">
        <v>85</v>
      </c>
      <c r="AY289" s="148" t="s">
        <v>152</v>
      </c>
    </row>
    <row r="290" spans="2:65" s="1" customFormat="1" ht="24.2" customHeight="1">
      <c r="B290" s="34"/>
      <c r="C290" s="167" t="s">
        <v>521</v>
      </c>
      <c r="D290" s="167" t="s">
        <v>267</v>
      </c>
      <c r="E290" s="168" t="s">
        <v>522</v>
      </c>
      <c r="F290" s="169" t="s">
        <v>523</v>
      </c>
      <c r="G290" s="170" t="s">
        <v>170</v>
      </c>
      <c r="H290" s="171">
        <v>1</v>
      </c>
      <c r="I290" s="172"/>
      <c r="J290" s="173">
        <f>ROUND(I290*H290,2)</f>
        <v>0</v>
      </c>
      <c r="K290" s="169" t="s">
        <v>21</v>
      </c>
      <c r="L290" s="174"/>
      <c r="M290" s="175" t="s">
        <v>21</v>
      </c>
      <c r="N290" s="176" t="s">
        <v>48</v>
      </c>
      <c r="P290" s="138">
        <f>O290*H290</f>
        <v>0</v>
      </c>
      <c r="Q290" s="138">
        <v>1.4999999999999999E-2</v>
      </c>
      <c r="R290" s="138">
        <f>Q290*H290</f>
        <v>1.4999999999999999E-2</v>
      </c>
      <c r="S290" s="138">
        <v>0</v>
      </c>
      <c r="T290" s="139">
        <f>S290*H290</f>
        <v>0</v>
      </c>
      <c r="AR290" s="140" t="s">
        <v>210</v>
      </c>
      <c r="AT290" s="140" t="s">
        <v>267</v>
      </c>
      <c r="AU290" s="140" t="s">
        <v>87</v>
      </c>
      <c r="AY290" s="18" t="s">
        <v>152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8" t="s">
        <v>85</v>
      </c>
      <c r="BK290" s="141">
        <f>ROUND(I290*H290,2)</f>
        <v>0</v>
      </c>
      <c r="BL290" s="18" t="s">
        <v>161</v>
      </c>
      <c r="BM290" s="140" t="s">
        <v>524</v>
      </c>
    </row>
    <row r="291" spans="2:65" s="1" customFormat="1" ht="44.25" customHeight="1">
      <c r="B291" s="34"/>
      <c r="C291" s="129" t="s">
        <v>525</v>
      </c>
      <c r="D291" s="129" t="s">
        <v>156</v>
      </c>
      <c r="E291" s="130" t="s">
        <v>526</v>
      </c>
      <c r="F291" s="131" t="s">
        <v>527</v>
      </c>
      <c r="G291" s="132" t="s">
        <v>295</v>
      </c>
      <c r="H291" s="133">
        <v>2.5</v>
      </c>
      <c r="I291" s="134"/>
      <c r="J291" s="135">
        <f>ROUND(I291*H291,2)</f>
        <v>0</v>
      </c>
      <c r="K291" s="131" t="s">
        <v>160</v>
      </c>
      <c r="L291" s="34"/>
      <c r="M291" s="136" t="s">
        <v>21</v>
      </c>
      <c r="N291" s="137" t="s">
        <v>48</v>
      </c>
      <c r="P291" s="138">
        <f>O291*H291</f>
        <v>0</v>
      </c>
      <c r="Q291" s="138">
        <v>0</v>
      </c>
      <c r="R291" s="138">
        <f>Q291*H291</f>
        <v>0</v>
      </c>
      <c r="S291" s="138">
        <v>0</v>
      </c>
      <c r="T291" s="139">
        <f>S291*H291</f>
        <v>0</v>
      </c>
      <c r="AR291" s="140" t="s">
        <v>161</v>
      </c>
      <c r="AT291" s="140" t="s">
        <v>156</v>
      </c>
      <c r="AU291" s="140" t="s">
        <v>87</v>
      </c>
      <c r="AY291" s="18" t="s">
        <v>152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8" t="s">
        <v>85</v>
      </c>
      <c r="BK291" s="141">
        <f>ROUND(I291*H291,2)</f>
        <v>0</v>
      </c>
      <c r="BL291" s="18" t="s">
        <v>161</v>
      </c>
      <c r="BM291" s="140" t="s">
        <v>528</v>
      </c>
    </row>
    <row r="292" spans="2:65" s="1" customFormat="1" ht="11.25">
      <c r="B292" s="34"/>
      <c r="D292" s="142" t="s">
        <v>164</v>
      </c>
      <c r="F292" s="143" t="s">
        <v>529</v>
      </c>
      <c r="I292" s="144"/>
      <c r="L292" s="34"/>
      <c r="M292" s="145"/>
      <c r="T292" s="55"/>
      <c r="AT292" s="18" t="s">
        <v>164</v>
      </c>
      <c r="AU292" s="18" t="s">
        <v>87</v>
      </c>
    </row>
    <row r="293" spans="2:65" s="11" customFormat="1" ht="22.9" customHeight="1">
      <c r="B293" s="117"/>
      <c r="D293" s="118" t="s">
        <v>76</v>
      </c>
      <c r="E293" s="127" t="s">
        <v>530</v>
      </c>
      <c r="F293" s="127" t="s">
        <v>531</v>
      </c>
      <c r="I293" s="120"/>
      <c r="J293" s="128">
        <f>BK293</f>
        <v>0</v>
      </c>
      <c r="L293" s="117"/>
      <c r="M293" s="122"/>
      <c r="P293" s="123">
        <f>SUM(P294:P305)</f>
        <v>0</v>
      </c>
      <c r="R293" s="123">
        <f>SUM(R294:R305)</f>
        <v>0.13362433000000001</v>
      </c>
      <c r="T293" s="124">
        <f>SUM(T294:T305)</f>
        <v>0</v>
      </c>
      <c r="AR293" s="118" t="s">
        <v>85</v>
      </c>
      <c r="AT293" s="125" t="s">
        <v>76</v>
      </c>
      <c r="AU293" s="125" t="s">
        <v>85</v>
      </c>
      <c r="AY293" s="118" t="s">
        <v>152</v>
      </c>
      <c r="BK293" s="126">
        <f>SUM(BK294:BK305)</f>
        <v>0</v>
      </c>
    </row>
    <row r="294" spans="2:65" s="1" customFormat="1" ht="24.2" customHeight="1">
      <c r="B294" s="34"/>
      <c r="C294" s="129" t="s">
        <v>532</v>
      </c>
      <c r="D294" s="129" t="s">
        <v>156</v>
      </c>
      <c r="E294" s="130" t="s">
        <v>533</v>
      </c>
      <c r="F294" s="131" t="s">
        <v>534</v>
      </c>
      <c r="G294" s="132" t="s">
        <v>159</v>
      </c>
      <c r="H294" s="133">
        <v>325.91300000000001</v>
      </c>
      <c r="I294" s="134"/>
      <c r="J294" s="135">
        <f>ROUND(I294*H294,2)</f>
        <v>0</v>
      </c>
      <c r="K294" s="131" t="s">
        <v>160</v>
      </c>
      <c r="L294" s="34"/>
      <c r="M294" s="136" t="s">
        <v>21</v>
      </c>
      <c r="N294" s="137" t="s">
        <v>48</v>
      </c>
      <c r="P294" s="138">
        <f>O294*H294</f>
        <v>0</v>
      </c>
      <c r="Q294" s="138">
        <v>1.7000000000000001E-4</v>
      </c>
      <c r="R294" s="138">
        <f>Q294*H294</f>
        <v>5.5405210000000003E-2</v>
      </c>
      <c r="S294" s="138">
        <v>0</v>
      </c>
      <c r="T294" s="139">
        <f>S294*H294</f>
        <v>0</v>
      </c>
      <c r="AR294" s="140" t="s">
        <v>208</v>
      </c>
      <c r="AT294" s="140" t="s">
        <v>156</v>
      </c>
      <c r="AU294" s="140" t="s">
        <v>87</v>
      </c>
      <c r="AY294" s="18" t="s">
        <v>152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8" t="s">
        <v>85</v>
      </c>
      <c r="BK294" s="141">
        <f>ROUND(I294*H294,2)</f>
        <v>0</v>
      </c>
      <c r="BL294" s="18" t="s">
        <v>208</v>
      </c>
      <c r="BM294" s="140" t="s">
        <v>535</v>
      </c>
    </row>
    <row r="295" spans="2:65" s="1" customFormat="1" ht="11.25">
      <c r="B295" s="34"/>
      <c r="D295" s="142" t="s">
        <v>164</v>
      </c>
      <c r="F295" s="143" t="s">
        <v>536</v>
      </c>
      <c r="I295" s="144"/>
      <c r="L295" s="34"/>
      <c r="M295" s="145"/>
      <c r="T295" s="55"/>
      <c r="AT295" s="18" t="s">
        <v>164</v>
      </c>
      <c r="AU295" s="18" t="s">
        <v>87</v>
      </c>
    </row>
    <row r="296" spans="2:65" s="12" customFormat="1" ht="22.5">
      <c r="B296" s="146"/>
      <c r="D296" s="147" t="s">
        <v>166</v>
      </c>
      <c r="E296" s="148" t="s">
        <v>21</v>
      </c>
      <c r="F296" s="149" t="s">
        <v>537</v>
      </c>
      <c r="H296" s="150">
        <v>111.59699999999999</v>
      </c>
      <c r="I296" s="151"/>
      <c r="L296" s="146"/>
      <c r="M296" s="152"/>
      <c r="T296" s="153"/>
      <c r="AT296" s="148" t="s">
        <v>166</v>
      </c>
      <c r="AU296" s="148" t="s">
        <v>87</v>
      </c>
      <c r="AV296" s="12" t="s">
        <v>87</v>
      </c>
      <c r="AW296" s="12" t="s">
        <v>39</v>
      </c>
      <c r="AX296" s="12" t="s">
        <v>77</v>
      </c>
      <c r="AY296" s="148" t="s">
        <v>152</v>
      </c>
    </row>
    <row r="297" spans="2:65" s="12" customFormat="1" ht="11.25">
      <c r="B297" s="146"/>
      <c r="D297" s="147" t="s">
        <v>166</v>
      </c>
      <c r="E297" s="148" t="s">
        <v>21</v>
      </c>
      <c r="F297" s="149" t="s">
        <v>538</v>
      </c>
      <c r="H297" s="150">
        <v>33.552</v>
      </c>
      <c r="I297" s="151"/>
      <c r="L297" s="146"/>
      <c r="M297" s="152"/>
      <c r="T297" s="153"/>
      <c r="AT297" s="148" t="s">
        <v>166</v>
      </c>
      <c r="AU297" s="148" t="s">
        <v>87</v>
      </c>
      <c r="AV297" s="12" t="s">
        <v>87</v>
      </c>
      <c r="AW297" s="12" t="s">
        <v>39</v>
      </c>
      <c r="AX297" s="12" t="s">
        <v>77</v>
      </c>
      <c r="AY297" s="148" t="s">
        <v>152</v>
      </c>
    </row>
    <row r="298" spans="2:65" s="12" customFormat="1" ht="11.25">
      <c r="B298" s="146"/>
      <c r="D298" s="147" t="s">
        <v>166</v>
      </c>
      <c r="E298" s="148" t="s">
        <v>21</v>
      </c>
      <c r="F298" s="149" t="s">
        <v>539</v>
      </c>
      <c r="H298" s="150">
        <v>109.604</v>
      </c>
      <c r="I298" s="151"/>
      <c r="L298" s="146"/>
      <c r="M298" s="152"/>
      <c r="T298" s="153"/>
      <c r="AT298" s="148" t="s">
        <v>166</v>
      </c>
      <c r="AU298" s="148" t="s">
        <v>87</v>
      </c>
      <c r="AV298" s="12" t="s">
        <v>87</v>
      </c>
      <c r="AW298" s="12" t="s">
        <v>39</v>
      </c>
      <c r="AX298" s="12" t="s">
        <v>77</v>
      </c>
      <c r="AY298" s="148" t="s">
        <v>152</v>
      </c>
    </row>
    <row r="299" spans="2:65" s="12" customFormat="1" ht="11.25">
      <c r="B299" s="146"/>
      <c r="D299" s="147" t="s">
        <v>166</v>
      </c>
      <c r="E299" s="148" t="s">
        <v>21</v>
      </c>
      <c r="F299" s="149" t="s">
        <v>540</v>
      </c>
      <c r="H299" s="150">
        <v>31.751999999999999</v>
      </c>
      <c r="I299" s="151"/>
      <c r="L299" s="146"/>
      <c r="M299" s="152"/>
      <c r="T299" s="153"/>
      <c r="AT299" s="148" t="s">
        <v>166</v>
      </c>
      <c r="AU299" s="148" t="s">
        <v>87</v>
      </c>
      <c r="AV299" s="12" t="s">
        <v>87</v>
      </c>
      <c r="AW299" s="12" t="s">
        <v>39</v>
      </c>
      <c r="AX299" s="12" t="s">
        <v>77</v>
      </c>
      <c r="AY299" s="148" t="s">
        <v>152</v>
      </c>
    </row>
    <row r="300" spans="2:65" s="12" customFormat="1" ht="11.25">
      <c r="B300" s="146"/>
      <c r="D300" s="147" t="s">
        <v>166</v>
      </c>
      <c r="E300" s="148" t="s">
        <v>21</v>
      </c>
      <c r="F300" s="149" t="s">
        <v>541</v>
      </c>
      <c r="H300" s="150">
        <v>39.408000000000001</v>
      </c>
      <c r="I300" s="151"/>
      <c r="L300" s="146"/>
      <c r="M300" s="152"/>
      <c r="T300" s="153"/>
      <c r="AT300" s="148" t="s">
        <v>166</v>
      </c>
      <c r="AU300" s="148" t="s">
        <v>87</v>
      </c>
      <c r="AV300" s="12" t="s">
        <v>87</v>
      </c>
      <c r="AW300" s="12" t="s">
        <v>39</v>
      </c>
      <c r="AX300" s="12" t="s">
        <v>77</v>
      </c>
      <c r="AY300" s="148" t="s">
        <v>152</v>
      </c>
    </row>
    <row r="301" spans="2:65" s="14" customFormat="1" ht="11.25">
      <c r="B301" s="160"/>
      <c r="D301" s="147" t="s">
        <v>166</v>
      </c>
      <c r="E301" s="161" t="s">
        <v>21</v>
      </c>
      <c r="F301" s="162" t="s">
        <v>207</v>
      </c>
      <c r="H301" s="163">
        <v>325.91300000000001</v>
      </c>
      <c r="I301" s="164"/>
      <c r="L301" s="160"/>
      <c r="M301" s="165"/>
      <c r="T301" s="166"/>
      <c r="AT301" s="161" t="s">
        <v>166</v>
      </c>
      <c r="AU301" s="161" t="s">
        <v>87</v>
      </c>
      <c r="AV301" s="14" t="s">
        <v>161</v>
      </c>
      <c r="AW301" s="14" t="s">
        <v>39</v>
      </c>
      <c r="AX301" s="14" t="s">
        <v>85</v>
      </c>
      <c r="AY301" s="161" t="s">
        <v>152</v>
      </c>
    </row>
    <row r="302" spans="2:65" s="1" customFormat="1" ht="24.2" customHeight="1">
      <c r="B302" s="34"/>
      <c r="C302" s="129" t="s">
        <v>542</v>
      </c>
      <c r="D302" s="129" t="s">
        <v>156</v>
      </c>
      <c r="E302" s="130" t="s">
        <v>543</v>
      </c>
      <c r="F302" s="131" t="s">
        <v>544</v>
      </c>
      <c r="G302" s="132" t="s">
        <v>159</v>
      </c>
      <c r="H302" s="133">
        <v>325.91300000000001</v>
      </c>
      <c r="I302" s="134"/>
      <c r="J302" s="135">
        <f>ROUND(I302*H302,2)</f>
        <v>0</v>
      </c>
      <c r="K302" s="131" t="s">
        <v>160</v>
      </c>
      <c r="L302" s="34"/>
      <c r="M302" s="136" t="s">
        <v>21</v>
      </c>
      <c r="N302" s="137" t="s">
        <v>48</v>
      </c>
      <c r="P302" s="138">
        <f>O302*H302</f>
        <v>0</v>
      </c>
      <c r="Q302" s="138">
        <v>1.2E-4</v>
      </c>
      <c r="R302" s="138">
        <f>Q302*H302</f>
        <v>3.9109560000000002E-2</v>
      </c>
      <c r="S302" s="138">
        <v>0</v>
      </c>
      <c r="T302" s="139">
        <f>S302*H302</f>
        <v>0</v>
      </c>
      <c r="AR302" s="140" t="s">
        <v>208</v>
      </c>
      <c r="AT302" s="140" t="s">
        <v>156</v>
      </c>
      <c r="AU302" s="140" t="s">
        <v>87</v>
      </c>
      <c r="AY302" s="18" t="s">
        <v>152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8" t="s">
        <v>85</v>
      </c>
      <c r="BK302" s="141">
        <f>ROUND(I302*H302,2)</f>
        <v>0</v>
      </c>
      <c r="BL302" s="18" t="s">
        <v>208</v>
      </c>
      <c r="BM302" s="140" t="s">
        <v>545</v>
      </c>
    </row>
    <row r="303" spans="2:65" s="1" customFormat="1" ht="11.25">
      <c r="B303" s="34"/>
      <c r="D303" s="142" t="s">
        <v>164</v>
      </c>
      <c r="F303" s="143" t="s">
        <v>546</v>
      </c>
      <c r="I303" s="144"/>
      <c r="L303" s="34"/>
      <c r="M303" s="145"/>
      <c r="T303" s="55"/>
      <c r="AT303" s="18" t="s">
        <v>164</v>
      </c>
      <c r="AU303" s="18" t="s">
        <v>87</v>
      </c>
    </row>
    <row r="304" spans="2:65" s="1" customFormat="1" ht="24.2" customHeight="1">
      <c r="B304" s="34"/>
      <c r="C304" s="129" t="s">
        <v>547</v>
      </c>
      <c r="D304" s="129" t="s">
        <v>156</v>
      </c>
      <c r="E304" s="130" t="s">
        <v>548</v>
      </c>
      <c r="F304" s="131" t="s">
        <v>549</v>
      </c>
      <c r="G304" s="132" t="s">
        <v>159</v>
      </c>
      <c r="H304" s="133">
        <v>325.91300000000001</v>
      </c>
      <c r="I304" s="134"/>
      <c r="J304" s="135">
        <f>ROUND(I304*H304,2)</f>
        <v>0</v>
      </c>
      <c r="K304" s="131" t="s">
        <v>160</v>
      </c>
      <c r="L304" s="34"/>
      <c r="M304" s="136" t="s">
        <v>21</v>
      </c>
      <c r="N304" s="137" t="s">
        <v>48</v>
      </c>
      <c r="P304" s="138">
        <f>O304*H304</f>
        <v>0</v>
      </c>
      <c r="Q304" s="138">
        <v>1.2E-4</v>
      </c>
      <c r="R304" s="138">
        <f>Q304*H304</f>
        <v>3.9109560000000002E-2</v>
      </c>
      <c r="S304" s="138">
        <v>0</v>
      </c>
      <c r="T304" s="139">
        <f>S304*H304</f>
        <v>0</v>
      </c>
      <c r="AR304" s="140" t="s">
        <v>208</v>
      </c>
      <c r="AT304" s="140" t="s">
        <v>156</v>
      </c>
      <c r="AU304" s="140" t="s">
        <v>87</v>
      </c>
      <c r="AY304" s="18" t="s">
        <v>152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8" t="s">
        <v>85</v>
      </c>
      <c r="BK304" s="141">
        <f>ROUND(I304*H304,2)</f>
        <v>0</v>
      </c>
      <c r="BL304" s="18" t="s">
        <v>208</v>
      </c>
      <c r="BM304" s="140" t="s">
        <v>550</v>
      </c>
    </row>
    <row r="305" spans="2:65" s="1" customFormat="1" ht="11.25">
      <c r="B305" s="34"/>
      <c r="D305" s="142" t="s">
        <v>164</v>
      </c>
      <c r="F305" s="143" t="s">
        <v>551</v>
      </c>
      <c r="I305" s="144"/>
      <c r="L305" s="34"/>
      <c r="M305" s="145"/>
      <c r="T305" s="55"/>
      <c r="AT305" s="18" t="s">
        <v>164</v>
      </c>
      <c r="AU305" s="18" t="s">
        <v>87</v>
      </c>
    </row>
    <row r="306" spans="2:65" s="11" customFormat="1" ht="22.9" customHeight="1">
      <c r="B306" s="117"/>
      <c r="D306" s="118" t="s">
        <v>76</v>
      </c>
      <c r="E306" s="127" t="s">
        <v>552</v>
      </c>
      <c r="F306" s="127" t="s">
        <v>553</v>
      </c>
      <c r="I306" s="120"/>
      <c r="J306" s="128">
        <f>BK306</f>
        <v>0</v>
      </c>
      <c r="L306" s="117"/>
      <c r="M306" s="122"/>
      <c r="P306" s="123">
        <f>P307</f>
        <v>0</v>
      </c>
      <c r="R306" s="123">
        <f>R307</f>
        <v>0</v>
      </c>
      <c r="T306" s="124">
        <f>T307</f>
        <v>0</v>
      </c>
      <c r="AR306" s="118" t="s">
        <v>85</v>
      </c>
      <c r="AT306" s="125" t="s">
        <v>76</v>
      </c>
      <c r="AU306" s="125" t="s">
        <v>85</v>
      </c>
      <c r="AY306" s="118" t="s">
        <v>152</v>
      </c>
      <c r="BK306" s="126">
        <f>BK307</f>
        <v>0</v>
      </c>
    </row>
    <row r="307" spans="2:65" s="1" customFormat="1" ht="24.2" customHeight="1">
      <c r="B307" s="34"/>
      <c r="C307" s="167" t="s">
        <v>554</v>
      </c>
      <c r="D307" s="167" t="s">
        <v>267</v>
      </c>
      <c r="E307" s="168" t="s">
        <v>555</v>
      </c>
      <c r="F307" s="169" t="s">
        <v>556</v>
      </c>
      <c r="G307" s="170" t="s">
        <v>170</v>
      </c>
      <c r="H307" s="171">
        <v>2</v>
      </c>
      <c r="I307" s="172"/>
      <c r="J307" s="173">
        <f>ROUND(I307*H307,2)</f>
        <v>0</v>
      </c>
      <c r="K307" s="169" t="s">
        <v>21</v>
      </c>
      <c r="L307" s="174"/>
      <c r="M307" s="175" t="s">
        <v>21</v>
      </c>
      <c r="N307" s="176" t="s">
        <v>48</v>
      </c>
      <c r="P307" s="138">
        <f>O307*H307</f>
        <v>0</v>
      </c>
      <c r="Q307" s="138">
        <v>0</v>
      </c>
      <c r="R307" s="138">
        <f>Q307*H307</f>
        <v>0</v>
      </c>
      <c r="S307" s="138">
        <v>0</v>
      </c>
      <c r="T307" s="139">
        <f>S307*H307</f>
        <v>0</v>
      </c>
      <c r="AR307" s="140" t="s">
        <v>210</v>
      </c>
      <c r="AT307" s="140" t="s">
        <v>267</v>
      </c>
      <c r="AU307" s="140" t="s">
        <v>87</v>
      </c>
      <c r="AY307" s="18" t="s">
        <v>152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8" t="s">
        <v>85</v>
      </c>
      <c r="BK307" s="141">
        <f>ROUND(I307*H307,2)</f>
        <v>0</v>
      </c>
      <c r="BL307" s="18" t="s">
        <v>161</v>
      </c>
      <c r="BM307" s="140" t="s">
        <v>557</v>
      </c>
    </row>
    <row r="308" spans="2:65" s="11" customFormat="1" ht="25.9" customHeight="1">
      <c r="B308" s="117"/>
      <c r="D308" s="118" t="s">
        <v>76</v>
      </c>
      <c r="E308" s="119" t="s">
        <v>558</v>
      </c>
      <c r="F308" s="119" t="s">
        <v>559</v>
      </c>
      <c r="I308" s="120"/>
      <c r="J308" s="121">
        <f>BK308</f>
        <v>0</v>
      </c>
      <c r="L308" s="117"/>
      <c r="M308" s="122"/>
      <c r="P308" s="123">
        <f>P309</f>
        <v>0</v>
      </c>
      <c r="R308" s="123">
        <f>R309</f>
        <v>5.0000000000000002E-5</v>
      </c>
      <c r="T308" s="124">
        <f>T309</f>
        <v>0</v>
      </c>
      <c r="AR308" s="118" t="s">
        <v>183</v>
      </c>
      <c r="AT308" s="125" t="s">
        <v>76</v>
      </c>
      <c r="AU308" s="125" t="s">
        <v>77</v>
      </c>
      <c r="AY308" s="118" t="s">
        <v>152</v>
      </c>
      <c r="BK308" s="126">
        <f>BK309</f>
        <v>0</v>
      </c>
    </row>
    <row r="309" spans="2:65" s="11" customFormat="1" ht="22.9" customHeight="1">
      <c r="B309" s="117"/>
      <c r="D309" s="118" t="s">
        <v>76</v>
      </c>
      <c r="E309" s="127" t="s">
        <v>77</v>
      </c>
      <c r="F309" s="127" t="s">
        <v>560</v>
      </c>
      <c r="I309" s="120"/>
      <c r="J309" s="128">
        <f>BK309</f>
        <v>0</v>
      </c>
      <c r="L309" s="117"/>
      <c r="M309" s="122"/>
      <c r="P309" s="123">
        <f>SUM(P310:P311)</f>
        <v>0</v>
      </c>
      <c r="R309" s="123">
        <f>SUM(R310:R311)</f>
        <v>5.0000000000000002E-5</v>
      </c>
      <c r="T309" s="124">
        <f>SUM(T310:T311)</f>
        <v>0</v>
      </c>
      <c r="AR309" s="118" t="s">
        <v>183</v>
      </c>
      <c r="AT309" s="125" t="s">
        <v>76</v>
      </c>
      <c r="AU309" s="125" t="s">
        <v>85</v>
      </c>
      <c r="AY309" s="118" t="s">
        <v>152</v>
      </c>
      <c r="BK309" s="126">
        <f>SUM(BK310:BK311)</f>
        <v>0</v>
      </c>
    </row>
    <row r="310" spans="2:65" s="1" customFormat="1" ht="78" customHeight="1">
      <c r="B310" s="34"/>
      <c r="C310" s="129" t="s">
        <v>561</v>
      </c>
      <c r="D310" s="129" t="s">
        <v>156</v>
      </c>
      <c r="E310" s="130" t="s">
        <v>562</v>
      </c>
      <c r="F310" s="131" t="s">
        <v>563</v>
      </c>
      <c r="G310" s="132" t="s">
        <v>170</v>
      </c>
      <c r="H310" s="133">
        <v>1</v>
      </c>
      <c r="I310" s="134"/>
      <c r="J310" s="135">
        <f>ROUND(I310*H310,2)</f>
        <v>0</v>
      </c>
      <c r="K310" s="131" t="s">
        <v>21</v>
      </c>
      <c r="L310" s="34"/>
      <c r="M310" s="136" t="s">
        <v>21</v>
      </c>
      <c r="N310" s="137" t="s">
        <v>48</v>
      </c>
      <c r="P310" s="138">
        <f>O310*H310</f>
        <v>0</v>
      </c>
      <c r="Q310" s="138">
        <v>0</v>
      </c>
      <c r="R310" s="138">
        <f>Q310*H310</f>
        <v>0</v>
      </c>
      <c r="S310" s="138">
        <v>0</v>
      </c>
      <c r="T310" s="139">
        <f>S310*H310</f>
        <v>0</v>
      </c>
      <c r="AR310" s="140" t="s">
        <v>161</v>
      </c>
      <c r="AT310" s="140" t="s">
        <v>156</v>
      </c>
      <c r="AU310" s="140" t="s">
        <v>87</v>
      </c>
      <c r="AY310" s="18" t="s">
        <v>152</v>
      </c>
      <c r="BE310" s="141">
        <f>IF(N310="základní",J310,0)</f>
        <v>0</v>
      </c>
      <c r="BF310" s="141">
        <f>IF(N310="snížená",J310,0)</f>
        <v>0</v>
      </c>
      <c r="BG310" s="141">
        <f>IF(N310="zákl. přenesená",J310,0)</f>
        <v>0</v>
      </c>
      <c r="BH310" s="141">
        <f>IF(N310="sníž. přenesená",J310,0)</f>
        <v>0</v>
      </c>
      <c r="BI310" s="141">
        <f>IF(N310="nulová",J310,0)</f>
        <v>0</v>
      </c>
      <c r="BJ310" s="18" t="s">
        <v>85</v>
      </c>
      <c r="BK310" s="141">
        <f>ROUND(I310*H310,2)</f>
        <v>0</v>
      </c>
      <c r="BL310" s="18" t="s">
        <v>161</v>
      </c>
      <c r="BM310" s="140" t="s">
        <v>564</v>
      </c>
    </row>
    <row r="311" spans="2:65" s="1" customFormat="1" ht="37.9" customHeight="1">
      <c r="B311" s="34"/>
      <c r="C311" s="129" t="s">
        <v>565</v>
      </c>
      <c r="D311" s="129" t="s">
        <v>156</v>
      </c>
      <c r="E311" s="130" t="s">
        <v>566</v>
      </c>
      <c r="F311" s="131" t="s">
        <v>567</v>
      </c>
      <c r="G311" s="132" t="s">
        <v>170</v>
      </c>
      <c r="H311" s="133">
        <v>1</v>
      </c>
      <c r="I311" s="134"/>
      <c r="J311" s="135">
        <f>ROUND(I311*H311,2)</f>
        <v>0</v>
      </c>
      <c r="K311" s="131" t="s">
        <v>21</v>
      </c>
      <c r="L311" s="34"/>
      <c r="M311" s="177" t="s">
        <v>21</v>
      </c>
      <c r="N311" s="178" t="s">
        <v>48</v>
      </c>
      <c r="O311" s="179"/>
      <c r="P311" s="180">
        <f>O311*H311</f>
        <v>0</v>
      </c>
      <c r="Q311" s="180">
        <v>5.0000000000000002E-5</v>
      </c>
      <c r="R311" s="180">
        <f>Q311*H311</f>
        <v>5.0000000000000002E-5</v>
      </c>
      <c r="S311" s="180">
        <v>0</v>
      </c>
      <c r="T311" s="181">
        <f>S311*H311</f>
        <v>0</v>
      </c>
      <c r="AR311" s="140" t="s">
        <v>161</v>
      </c>
      <c r="AT311" s="140" t="s">
        <v>156</v>
      </c>
      <c r="AU311" s="140" t="s">
        <v>87</v>
      </c>
      <c r="AY311" s="18" t="s">
        <v>152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8" t="s">
        <v>85</v>
      </c>
      <c r="BK311" s="141">
        <f>ROUND(I311*H311,2)</f>
        <v>0</v>
      </c>
      <c r="BL311" s="18" t="s">
        <v>161</v>
      </c>
      <c r="BM311" s="140" t="s">
        <v>568</v>
      </c>
    </row>
    <row r="312" spans="2:65" s="1" customFormat="1" ht="6.95" customHeight="1">
      <c r="B312" s="43"/>
      <c r="C312" s="44"/>
      <c r="D312" s="44"/>
      <c r="E312" s="44"/>
      <c r="F312" s="44"/>
      <c r="G312" s="44"/>
      <c r="H312" s="44"/>
      <c r="I312" s="44"/>
      <c r="J312" s="44"/>
      <c r="K312" s="44"/>
      <c r="L312" s="34"/>
    </row>
  </sheetData>
  <sheetProtection algorithmName="SHA-512" hashValue="7Kr+SZ9WPxZwCJS49Q1CBg7hRXZ+C7/TDVajG3nAOdYFOsr7Vnw7y5kbZsfboGIS2EFMZY4UjeJQwajzCg8Jrw==" saltValue="w0dqM58Dy/vFdCyQDzKZ3l8WkTrNvlSp/7HWeJf39alaJ8Gjz1egQq+EP4ucsztufiACPxxC4S1GdiqofD6V2A==" spinCount="100000" sheet="1" objects="1" scenarios="1" formatColumns="0" formatRows="0" autoFilter="0"/>
  <autoFilter ref="C108:K311" xr:uid="{00000000-0009-0000-0000-000001000000}"/>
  <mergeCells count="9">
    <mergeCell ref="E50:H50"/>
    <mergeCell ref="E99:H99"/>
    <mergeCell ref="E101:H101"/>
    <mergeCell ref="L2:V2"/>
    <mergeCell ref="E7:H7"/>
    <mergeCell ref="E9:H9"/>
    <mergeCell ref="E18:H18"/>
    <mergeCell ref="E27:H27"/>
    <mergeCell ref="E48:H48"/>
  </mergeCells>
  <hyperlinks>
    <hyperlink ref="F114" r:id="rId1" xr:uid="{00000000-0004-0000-0100-000000000000}"/>
    <hyperlink ref="F117" r:id="rId2" xr:uid="{00000000-0004-0000-0100-000001000000}"/>
    <hyperlink ref="F119" r:id="rId3" xr:uid="{00000000-0004-0000-0100-000002000000}"/>
    <hyperlink ref="F121" r:id="rId4" xr:uid="{00000000-0004-0000-0100-000003000000}"/>
    <hyperlink ref="F124" r:id="rId5" xr:uid="{00000000-0004-0000-0100-000004000000}"/>
    <hyperlink ref="F127" r:id="rId6" xr:uid="{00000000-0004-0000-0100-000005000000}"/>
    <hyperlink ref="F131" r:id="rId7" xr:uid="{00000000-0004-0000-0100-000006000000}"/>
    <hyperlink ref="F139" r:id="rId8" xr:uid="{00000000-0004-0000-0100-000007000000}"/>
    <hyperlink ref="F142" r:id="rId9" xr:uid="{00000000-0004-0000-0100-000008000000}"/>
    <hyperlink ref="F144" r:id="rId10" xr:uid="{00000000-0004-0000-0100-000009000000}"/>
    <hyperlink ref="F146" r:id="rId11" xr:uid="{00000000-0004-0000-0100-00000A000000}"/>
    <hyperlink ref="F148" r:id="rId12" xr:uid="{00000000-0004-0000-0100-00000B000000}"/>
    <hyperlink ref="F150" r:id="rId13" xr:uid="{00000000-0004-0000-0100-00000C000000}"/>
    <hyperlink ref="F153" r:id="rId14" xr:uid="{00000000-0004-0000-0100-00000D000000}"/>
    <hyperlink ref="F156" r:id="rId15" xr:uid="{00000000-0004-0000-0100-00000E000000}"/>
    <hyperlink ref="F160" r:id="rId16" xr:uid="{00000000-0004-0000-0100-00000F000000}"/>
    <hyperlink ref="F163" r:id="rId17" xr:uid="{00000000-0004-0000-0100-000010000000}"/>
    <hyperlink ref="F165" r:id="rId18" xr:uid="{00000000-0004-0000-0100-000011000000}"/>
    <hyperlink ref="F169" r:id="rId19" xr:uid="{00000000-0004-0000-0100-000012000000}"/>
    <hyperlink ref="F174" r:id="rId20" xr:uid="{00000000-0004-0000-0100-000013000000}"/>
    <hyperlink ref="F177" r:id="rId21" xr:uid="{00000000-0004-0000-0100-000014000000}"/>
    <hyperlink ref="F180" r:id="rId22" xr:uid="{00000000-0004-0000-0100-000015000000}"/>
    <hyperlink ref="F190" r:id="rId23" xr:uid="{00000000-0004-0000-0100-000016000000}"/>
    <hyperlink ref="F197" r:id="rId24" xr:uid="{00000000-0004-0000-0100-000017000000}"/>
    <hyperlink ref="F205" r:id="rId25" xr:uid="{00000000-0004-0000-0100-000018000000}"/>
    <hyperlink ref="F210" r:id="rId26" xr:uid="{00000000-0004-0000-0100-000019000000}"/>
    <hyperlink ref="F213" r:id="rId27" xr:uid="{00000000-0004-0000-0100-00001A000000}"/>
    <hyperlink ref="F216" r:id="rId28" xr:uid="{00000000-0004-0000-0100-00001B000000}"/>
    <hyperlink ref="F220" r:id="rId29" xr:uid="{00000000-0004-0000-0100-00001C000000}"/>
    <hyperlink ref="F224" r:id="rId30" xr:uid="{00000000-0004-0000-0100-00001D000000}"/>
    <hyperlink ref="F227" r:id="rId31" xr:uid="{00000000-0004-0000-0100-00001E000000}"/>
    <hyperlink ref="F231" r:id="rId32" xr:uid="{00000000-0004-0000-0100-00001F000000}"/>
    <hyperlink ref="F238" r:id="rId33" xr:uid="{00000000-0004-0000-0100-000020000000}"/>
    <hyperlink ref="F241" r:id="rId34" xr:uid="{00000000-0004-0000-0100-000021000000}"/>
    <hyperlink ref="F244" r:id="rId35" xr:uid="{00000000-0004-0000-0100-000022000000}"/>
    <hyperlink ref="F251" r:id="rId36" xr:uid="{00000000-0004-0000-0100-000023000000}"/>
    <hyperlink ref="F254" r:id="rId37" xr:uid="{00000000-0004-0000-0100-000024000000}"/>
    <hyperlink ref="F257" r:id="rId38" xr:uid="{00000000-0004-0000-0100-000025000000}"/>
    <hyperlink ref="F262" r:id="rId39" xr:uid="{00000000-0004-0000-0100-000026000000}"/>
    <hyperlink ref="F274" r:id="rId40" xr:uid="{00000000-0004-0000-0100-000027000000}"/>
    <hyperlink ref="F277" r:id="rId41" xr:uid="{00000000-0004-0000-0100-000028000000}"/>
    <hyperlink ref="F292" r:id="rId42" xr:uid="{00000000-0004-0000-0100-000029000000}"/>
    <hyperlink ref="F295" r:id="rId43" xr:uid="{00000000-0004-0000-0100-00002A000000}"/>
    <hyperlink ref="F303" r:id="rId44" xr:uid="{00000000-0004-0000-0100-00002B000000}"/>
    <hyperlink ref="F305" r:id="rId45" xr:uid="{00000000-0004-0000-0100-00002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90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100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5" t="str">
        <f>'Rekapitulace stavby'!K6</f>
        <v>Sportovní areál obce hájek</v>
      </c>
      <c r="F7" s="306"/>
      <c r="G7" s="306"/>
      <c r="H7" s="306"/>
      <c r="L7" s="21"/>
    </row>
    <row r="8" spans="2:46" s="1" customFormat="1" ht="12" customHeight="1">
      <c r="B8" s="34"/>
      <c r="D8" s="28" t="s">
        <v>101</v>
      </c>
      <c r="L8" s="34"/>
    </row>
    <row r="9" spans="2:46" s="1" customFormat="1" ht="16.5" customHeight="1">
      <c r="B9" s="34"/>
      <c r="E9" s="268" t="s">
        <v>569</v>
      </c>
      <c r="F9" s="307"/>
      <c r="G9" s="307"/>
      <c r="H9" s="307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19</v>
      </c>
      <c r="I11" s="28" t="s">
        <v>20</v>
      </c>
      <c r="J11" s="26" t="s">
        <v>21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27. 2. 2023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28</v>
      </c>
      <c r="I14" s="28" t="s">
        <v>29</v>
      </c>
      <c r="J14" s="26" t="s">
        <v>30</v>
      </c>
      <c r="L14" s="34"/>
    </row>
    <row r="15" spans="2:46" s="1" customFormat="1" ht="18" customHeight="1">
      <c r="B15" s="34"/>
      <c r="E15" s="26" t="s">
        <v>31</v>
      </c>
      <c r="I15" s="28" t="s">
        <v>32</v>
      </c>
      <c r="J15" s="26" t="s">
        <v>21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33</v>
      </c>
      <c r="I17" s="28" t="s">
        <v>29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08" t="str">
        <f>'Rekapitulace stavby'!E14</f>
        <v>Vyplň údaj</v>
      </c>
      <c r="F18" s="289"/>
      <c r="G18" s="289"/>
      <c r="H18" s="289"/>
      <c r="I18" s="28" t="s">
        <v>32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35</v>
      </c>
      <c r="I20" s="28" t="s">
        <v>29</v>
      </c>
      <c r="J20" s="26" t="s">
        <v>36</v>
      </c>
      <c r="L20" s="34"/>
    </row>
    <row r="21" spans="2:12" s="1" customFormat="1" ht="18" customHeight="1">
      <c r="B21" s="34"/>
      <c r="E21" s="26" t="s">
        <v>37</v>
      </c>
      <c r="I21" s="28" t="s">
        <v>32</v>
      </c>
      <c r="J21" s="26" t="s">
        <v>38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40</v>
      </c>
      <c r="I23" s="28" t="s">
        <v>29</v>
      </c>
      <c r="J23" s="26" t="s">
        <v>36</v>
      </c>
      <c r="L23" s="34"/>
    </row>
    <row r="24" spans="2:12" s="1" customFormat="1" ht="18" customHeight="1">
      <c r="B24" s="34"/>
      <c r="E24" s="26" t="s">
        <v>37</v>
      </c>
      <c r="I24" s="28" t="s">
        <v>32</v>
      </c>
      <c r="J24" s="26" t="s">
        <v>38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41</v>
      </c>
      <c r="L26" s="34"/>
    </row>
    <row r="27" spans="2:12" s="7" customFormat="1" ht="71.25" customHeight="1">
      <c r="B27" s="88"/>
      <c r="E27" s="294" t="s">
        <v>42</v>
      </c>
      <c r="F27" s="294"/>
      <c r="G27" s="294"/>
      <c r="H27" s="294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43</v>
      </c>
      <c r="J30" s="65">
        <f>ROUND(J107,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45</v>
      </c>
      <c r="I32" s="37" t="s">
        <v>44</v>
      </c>
      <c r="J32" s="37" t="s">
        <v>46</v>
      </c>
      <c r="L32" s="34"/>
    </row>
    <row r="33" spans="2:12" s="1" customFormat="1" ht="14.45" customHeight="1">
      <c r="B33" s="34"/>
      <c r="D33" s="54" t="s">
        <v>47</v>
      </c>
      <c r="E33" s="28" t="s">
        <v>48</v>
      </c>
      <c r="F33" s="90">
        <f>ROUND((SUM(BE107:BE271)),  2)</f>
        <v>0</v>
      </c>
      <c r="I33" s="91">
        <v>0.21</v>
      </c>
      <c r="J33" s="90">
        <f>ROUND(((SUM(BE107:BE271))*I33),  2)</f>
        <v>0</v>
      </c>
      <c r="L33" s="34"/>
    </row>
    <row r="34" spans="2:12" s="1" customFormat="1" ht="14.45" customHeight="1">
      <c r="B34" s="34"/>
      <c r="E34" s="28" t="s">
        <v>49</v>
      </c>
      <c r="F34" s="90">
        <f>ROUND((SUM(BF107:BF271)),  2)</f>
        <v>0</v>
      </c>
      <c r="I34" s="91">
        <v>0.15</v>
      </c>
      <c r="J34" s="90">
        <f>ROUND(((SUM(BF107:BF271))*I34),  2)</f>
        <v>0</v>
      </c>
      <c r="L34" s="34"/>
    </row>
    <row r="35" spans="2:12" s="1" customFormat="1" ht="14.45" hidden="1" customHeight="1">
      <c r="B35" s="34"/>
      <c r="E35" s="28" t="s">
        <v>50</v>
      </c>
      <c r="F35" s="90">
        <f>ROUND((SUM(BG107:BG271)),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51</v>
      </c>
      <c r="F36" s="90">
        <f>ROUND((SUM(BH107:BH271)),  2)</f>
        <v>0</v>
      </c>
      <c r="I36" s="91">
        <v>0.15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52</v>
      </c>
      <c r="F37" s="90">
        <f>ROUND((SUM(BI107:BI271)),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53</v>
      </c>
      <c r="E39" s="56"/>
      <c r="F39" s="56"/>
      <c r="G39" s="94" t="s">
        <v>54</v>
      </c>
      <c r="H39" s="95" t="s">
        <v>55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103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05" t="str">
        <f>E7</f>
        <v>Sportovní areál obce hájek</v>
      </c>
      <c r="F48" s="306"/>
      <c r="G48" s="306"/>
      <c r="H48" s="306"/>
      <c r="L48" s="34"/>
    </row>
    <row r="49" spans="2:47" s="1" customFormat="1" ht="12" customHeight="1">
      <c r="B49" s="34"/>
      <c r="C49" s="28" t="s">
        <v>101</v>
      </c>
      <c r="L49" s="34"/>
    </row>
    <row r="50" spans="2:47" s="1" customFormat="1" ht="16.5" customHeight="1">
      <c r="B50" s="34"/>
      <c r="E50" s="268" t="str">
        <f>E9</f>
        <v>SO02 - Víceúčelové hřiště 18x36m</v>
      </c>
      <c r="F50" s="307"/>
      <c r="G50" s="307"/>
      <c r="H50" s="307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obec Hájek</v>
      </c>
      <c r="I52" s="28" t="s">
        <v>24</v>
      </c>
      <c r="J52" s="51" t="str">
        <f>IF(J12="","",J12)</f>
        <v>27. 2. 2023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28</v>
      </c>
      <c r="F54" s="26" t="str">
        <f>E15</f>
        <v>Obec Hájek</v>
      </c>
      <c r="I54" s="28" t="s">
        <v>35</v>
      </c>
      <c r="J54" s="32" t="str">
        <f>E21</f>
        <v>Beniksport s.r.o.</v>
      </c>
      <c r="L54" s="34"/>
    </row>
    <row r="55" spans="2:47" s="1" customFormat="1" ht="15.2" customHeight="1">
      <c r="B55" s="34"/>
      <c r="C55" s="28" t="s">
        <v>33</v>
      </c>
      <c r="F55" s="26" t="str">
        <f>IF(E18="","",E18)</f>
        <v>Vyplň údaj</v>
      </c>
      <c r="I55" s="28" t="s">
        <v>40</v>
      </c>
      <c r="J55" s="32" t="str">
        <f>E24</f>
        <v>Beniksport s.r.o.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104</v>
      </c>
      <c r="D57" s="92"/>
      <c r="E57" s="92"/>
      <c r="F57" s="92"/>
      <c r="G57" s="92"/>
      <c r="H57" s="92"/>
      <c r="I57" s="92"/>
      <c r="J57" s="99" t="s">
        <v>105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75</v>
      </c>
      <c r="J59" s="65">
        <f>J107</f>
        <v>0</v>
      </c>
      <c r="L59" s="34"/>
      <c r="AU59" s="18" t="s">
        <v>106</v>
      </c>
    </row>
    <row r="60" spans="2:47" s="8" customFormat="1" ht="24.95" customHeight="1">
      <c r="B60" s="101"/>
      <c r="D60" s="102" t="s">
        <v>107</v>
      </c>
      <c r="E60" s="103"/>
      <c r="F60" s="103"/>
      <c r="G60" s="103"/>
      <c r="H60" s="103"/>
      <c r="I60" s="103"/>
      <c r="J60" s="104">
        <f>J108</f>
        <v>0</v>
      </c>
      <c r="L60" s="101"/>
    </row>
    <row r="61" spans="2:47" s="9" customFormat="1" ht="19.899999999999999" customHeight="1">
      <c r="B61" s="105"/>
      <c r="D61" s="106" t="s">
        <v>108</v>
      </c>
      <c r="E61" s="107"/>
      <c r="F61" s="107"/>
      <c r="G61" s="107"/>
      <c r="H61" s="107"/>
      <c r="I61" s="107"/>
      <c r="J61" s="108">
        <f>J109</f>
        <v>0</v>
      </c>
      <c r="L61" s="105"/>
    </row>
    <row r="62" spans="2:47" s="9" customFormat="1" ht="14.85" customHeight="1">
      <c r="B62" s="105"/>
      <c r="D62" s="106" t="s">
        <v>109</v>
      </c>
      <c r="E62" s="107"/>
      <c r="F62" s="107"/>
      <c r="G62" s="107"/>
      <c r="H62" s="107"/>
      <c r="I62" s="107"/>
      <c r="J62" s="108">
        <f>J110</f>
        <v>0</v>
      </c>
      <c r="L62" s="105"/>
    </row>
    <row r="63" spans="2:47" s="9" customFormat="1" ht="14.85" customHeight="1">
      <c r="B63" s="105"/>
      <c r="D63" s="106" t="s">
        <v>110</v>
      </c>
      <c r="E63" s="107"/>
      <c r="F63" s="107"/>
      <c r="G63" s="107"/>
      <c r="H63" s="107"/>
      <c r="I63" s="107"/>
      <c r="J63" s="108">
        <f>J114</f>
        <v>0</v>
      </c>
      <c r="L63" s="105"/>
    </row>
    <row r="64" spans="2:47" s="9" customFormat="1" ht="14.85" customHeight="1">
      <c r="B64" s="105"/>
      <c r="D64" s="106" t="s">
        <v>111</v>
      </c>
      <c r="E64" s="107"/>
      <c r="F64" s="107"/>
      <c r="G64" s="107"/>
      <c r="H64" s="107"/>
      <c r="I64" s="107"/>
      <c r="J64" s="108">
        <f>J121</f>
        <v>0</v>
      </c>
      <c r="L64" s="105"/>
    </row>
    <row r="65" spans="2:12" s="9" customFormat="1" ht="14.85" customHeight="1">
      <c r="B65" s="105"/>
      <c r="D65" s="106" t="s">
        <v>112</v>
      </c>
      <c r="E65" s="107"/>
      <c r="F65" s="107"/>
      <c r="G65" s="107"/>
      <c r="H65" s="107"/>
      <c r="I65" s="107"/>
      <c r="J65" s="108">
        <f>J131</f>
        <v>0</v>
      </c>
      <c r="L65" s="105"/>
    </row>
    <row r="66" spans="2:12" s="9" customFormat="1" ht="14.85" customHeight="1">
      <c r="B66" s="105"/>
      <c r="D66" s="106" t="s">
        <v>113</v>
      </c>
      <c r="E66" s="107"/>
      <c r="F66" s="107"/>
      <c r="G66" s="107"/>
      <c r="H66" s="107"/>
      <c r="I66" s="107"/>
      <c r="J66" s="108">
        <f>J135</f>
        <v>0</v>
      </c>
      <c r="L66" s="105"/>
    </row>
    <row r="67" spans="2:12" s="9" customFormat="1" ht="14.85" customHeight="1">
      <c r="B67" s="105"/>
      <c r="D67" s="106" t="s">
        <v>114</v>
      </c>
      <c r="E67" s="107"/>
      <c r="F67" s="107"/>
      <c r="G67" s="107"/>
      <c r="H67" s="107"/>
      <c r="I67" s="107"/>
      <c r="J67" s="108">
        <f>J142</f>
        <v>0</v>
      </c>
      <c r="L67" s="105"/>
    </row>
    <row r="68" spans="2:12" s="9" customFormat="1" ht="19.899999999999999" customHeight="1">
      <c r="B68" s="105"/>
      <c r="D68" s="106" t="s">
        <v>115</v>
      </c>
      <c r="E68" s="107"/>
      <c r="F68" s="107"/>
      <c r="G68" s="107"/>
      <c r="H68" s="107"/>
      <c r="I68" s="107"/>
      <c r="J68" s="108">
        <f>J155</f>
        <v>0</v>
      </c>
      <c r="L68" s="105"/>
    </row>
    <row r="69" spans="2:12" s="9" customFormat="1" ht="14.85" customHeight="1">
      <c r="B69" s="105"/>
      <c r="D69" s="106" t="s">
        <v>116</v>
      </c>
      <c r="E69" s="107"/>
      <c r="F69" s="107"/>
      <c r="G69" s="107"/>
      <c r="H69" s="107"/>
      <c r="I69" s="107"/>
      <c r="J69" s="108">
        <f>J156</f>
        <v>0</v>
      </c>
      <c r="L69" s="105"/>
    </row>
    <row r="70" spans="2:12" s="9" customFormat="1" ht="19.899999999999999" customHeight="1">
      <c r="B70" s="105"/>
      <c r="D70" s="106" t="s">
        <v>120</v>
      </c>
      <c r="E70" s="107"/>
      <c r="F70" s="107"/>
      <c r="G70" s="107"/>
      <c r="H70" s="107"/>
      <c r="I70" s="107"/>
      <c r="J70" s="108">
        <f>J166</f>
        <v>0</v>
      </c>
      <c r="L70" s="105"/>
    </row>
    <row r="71" spans="2:12" s="9" customFormat="1" ht="14.85" customHeight="1">
      <c r="B71" s="105"/>
      <c r="D71" s="106" t="s">
        <v>121</v>
      </c>
      <c r="E71" s="107"/>
      <c r="F71" s="107"/>
      <c r="G71" s="107"/>
      <c r="H71" s="107"/>
      <c r="I71" s="107"/>
      <c r="J71" s="108">
        <f>J167</f>
        <v>0</v>
      </c>
      <c r="L71" s="105"/>
    </row>
    <row r="72" spans="2:12" s="9" customFormat="1" ht="14.85" customHeight="1">
      <c r="B72" s="105"/>
      <c r="D72" s="106" t="s">
        <v>122</v>
      </c>
      <c r="E72" s="107"/>
      <c r="F72" s="107"/>
      <c r="G72" s="107"/>
      <c r="H72" s="107"/>
      <c r="I72" s="107"/>
      <c r="J72" s="108">
        <f>J176</f>
        <v>0</v>
      </c>
      <c r="L72" s="105"/>
    </row>
    <row r="73" spans="2:12" s="9" customFormat="1" ht="14.85" customHeight="1">
      <c r="B73" s="105"/>
      <c r="D73" s="106" t="s">
        <v>123</v>
      </c>
      <c r="E73" s="107"/>
      <c r="F73" s="107"/>
      <c r="G73" s="107"/>
      <c r="H73" s="107"/>
      <c r="I73" s="107"/>
      <c r="J73" s="108">
        <f>J180</f>
        <v>0</v>
      </c>
      <c r="L73" s="105"/>
    </row>
    <row r="74" spans="2:12" s="9" customFormat="1" ht="14.85" customHeight="1">
      <c r="B74" s="105"/>
      <c r="D74" s="106" t="s">
        <v>124</v>
      </c>
      <c r="E74" s="107"/>
      <c r="F74" s="107"/>
      <c r="G74" s="107"/>
      <c r="H74" s="107"/>
      <c r="I74" s="107"/>
      <c r="J74" s="108">
        <f>J188</f>
        <v>0</v>
      </c>
      <c r="L74" s="105"/>
    </row>
    <row r="75" spans="2:12" s="9" customFormat="1" ht="19.899999999999999" customHeight="1">
      <c r="B75" s="105"/>
      <c r="D75" s="106" t="s">
        <v>125</v>
      </c>
      <c r="E75" s="107"/>
      <c r="F75" s="107"/>
      <c r="G75" s="107"/>
      <c r="H75" s="107"/>
      <c r="I75" s="107"/>
      <c r="J75" s="108">
        <f>J199</f>
        <v>0</v>
      </c>
      <c r="L75" s="105"/>
    </row>
    <row r="76" spans="2:12" s="9" customFormat="1" ht="14.85" customHeight="1">
      <c r="B76" s="105"/>
      <c r="D76" s="106" t="s">
        <v>570</v>
      </c>
      <c r="E76" s="107"/>
      <c r="F76" s="107"/>
      <c r="G76" s="107"/>
      <c r="H76" s="107"/>
      <c r="I76" s="107"/>
      <c r="J76" s="108">
        <f>J200</f>
        <v>0</v>
      </c>
      <c r="L76" s="105"/>
    </row>
    <row r="77" spans="2:12" s="9" customFormat="1" ht="14.85" customHeight="1">
      <c r="B77" s="105"/>
      <c r="D77" s="106" t="s">
        <v>126</v>
      </c>
      <c r="E77" s="107"/>
      <c r="F77" s="107"/>
      <c r="G77" s="107"/>
      <c r="H77" s="107"/>
      <c r="I77" s="107"/>
      <c r="J77" s="108">
        <f>J206</f>
        <v>0</v>
      </c>
      <c r="L77" s="105"/>
    </row>
    <row r="78" spans="2:12" s="9" customFormat="1" ht="14.85" customHeight="1">
      <c r="B78" s="105"/>
      <c r="D78" s="106" t="s">
        <v>127</v>
      </c>
      <c r="E78" s="107"/>
      <c r="F78" s="107"/>
      <c r="G78" s="107"/>
      <c r="H78" s="107"/>
      <c r="I78" s="107"/>
      <c r="J78" s="108">
        <f>J211</f>
        <v>0</v>
      </c>
      <c r="L78" s="105"/>
    </row>
    <row r="79" spans="2:12" s="9" customFormat="1" ht="14.85" customHeight="1">
      <c r="B79" s="105"/>
      <c r="D79" s="106" t="s">
        <v>128</v>
      </c>
      <c r="E79" s="107"/>
      <c r="F79" s="107"/>
      <c r="G79" s="107"/>
      <c r="H79" s="107"/>
      <c r="I79" s="107"/>
      <c r="J79" s="108">
        <f>J217</f>
        <v>0</v>
      </c>
      <c r="L79" s="105"/>
    </row>
    <row r="80" spans="2:12" s="9" customFormat="1" ht="14.85" customHeight="1">
      <c r="B80" s="105"/>
      <c r="D80" s="106" t="s">
        <v>129</v>
      </c>
      <c r="E80" s="107"/>
      <c r="F80" s="107"/>
      <c r="G80" s="107"/>
      <c r="H80" s="107"/>
      <c r="I80" s="107"/>
      <c r="J80" s="108">
        <f>J224</f>
        <v>0</v>
      </c>
      <c r="L80" s="105"/>
    </row>
    <row r="81" spans="2:12" s="8" customFormat="1" ht="24.95" customHeight="1">
      <c r="B81" s="101"/>
      <c r="D81" s="102" t="s">
        <v>130</v>
      </c>
      <c r="E81" s="103"/>
      <c r="F81" s="103"/>
      <c r="G81" s="103"/>
      <c r="H81" s="103"/>
      <c r="I81" s="103"/>
      <c r="J81" s="104">
        <f>J227</f>
        <v>0</v>
      </c>
      <c r="L81" s="101"/>
    </row>
    <row r="82" spans="2:12" s="9" customFormat="1" ht="19.899999999999999" customHeight="1">
      <c r="B82" s="105"/>
      <c r="D82" s="106" t="s">
        <v>131</v>
      </c>
      <c r="E82" s="107"/>
      <c r="F82" s="107"/>
      <c r="G82" s="107"/>
      <c r="H82" s="107"/>
      <c r="I82" s="107"/>
      <c r="J82" s="108">
        <f>J228</f>
        <v>0</v>
      </c>
      <c r="L82" s="105"/>
    </row>
    <row r="83" spans="2:12" s="9" customFormat="1" ht="19.899999999999999" customHeight="1">
      <c r="B83" s="105"/>
      <c r="D83" s="106" t="s">
        <v>132</v>
      </c>
      <c r="E83" s="107"/>
      <c r="F83" s="107"/>
      <c r="G83" s="107"/>
      <c r="H83" s="107"/>
      <c r="I83" s="107"/>
      <c r="J83" s="108">
        <f>J235</f>
        <v>0</v>
      </c>
      <c r="L83" s="105"/>
    </row>
    <row r="84" spans="2:12" s="9" customFormat="1" ht="19.899999999999999" customHeight="1">
      <c r="B84" s="105"/>
      <c r="D84" s="106" t="s">
        <v>133</v>
      </c>
      <c r="E84" s="107"/>
      <c r="F84" s="107"/>
      <c r="G84" s="107"/>
      <c r="H84" s="107"/>
      <c r="I84" s="107"/>
      <c r="J84" s="108">
        <f>J252</f>
        <v>0</v>
      </c>
      <c r="L84" s="105"/>
    </row>
    <row r="85" spans="2:12" s="9" customFormat="1" ht="19.899999999999999" customHeight="1">
      <c r="B85" s="105"/>
      <c r="D85" s="106" t="s">
        <v>134</v>
      </c>
      <c r="E85" s="107"/>
      <c r="F85" s="107"/>
      <c r="G85" s="107"/>
      <c r="H85" s="107"/>
      <c r="I85" s="107"/>
      <c r="J85" s="108">
        <f>J263</f>
        <v>0</v>
      </c>
      <c r="L85" s="105"/>
    </row>
    <row r="86" spans="2:12" s="8" customFormat="1" ht="24.95" customHeight="1">
      <c r="B86" s="101"/>
      <c r="D86" s="102" t="s">
        <v>135</v>
      </c>
      <c r="E86" s="103"/>
      <c r="F86" s="103"/>
      <c r="G86" s="103"/>
      <c r="H86" s="103"/>
      <c r="I86" s="103"/>
      <c r="J86" s="104">
        <f>J268</f>
        <v>0</v>
      </c>
      <c r="L86" s="101"/>
    </row>
    <row r="87" spans="2:12" s="9" customFormat="1" ht="19.899999999999999" customHeight="1">
      <c r="B87" s="105"/>
      <c r="D87" s="106" t="s">
        <v>136</v>
      </c>
      <c r="E87" s="107"/>
      <c r="F87" s="107"/>
      <c r="G87" s="107"/>
      <c r="H87" s="107"/>
      <c r="I87" s="107"/>
      <c r="J87" s="108">
        <f>J269</f>
        <v>0</v>
      </c>
      <c r="L87" s="105"/>
    </row>
    <row r="88" spans="2:12" s="1" customFormat="1" ht="21.75" customHeight="1">
      <c r="B88" s="34"/>
      <c r="L88" s="34"/>
    </row>
    <row r="89" spans="2:12" s="1" customFormat="1" ht="6.95" customHeight="1"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34"/>
    </row>
    <row r="93" spans="2:12" s="1" customFormat="1" ht="6.95" customHeight="1">
      <c r="B93" s="45"/>
      <c r="C93" s="46"/>
      <c r="D93" s="46"/>
      <c r="E93" s="46"/>
      <c r="F93" s="46"/>
      <c r="G93" s="46"/>
      <c r="H93" s="46"/>
      <c r="I93" s="46"/>
      <c r="J93" s="46"/>
      <c r="K93" s="46"/>
      <c r="L93" s="34"/>
    </row>
    <row r="94" spans="2:12" s="1" customFormat="1" ht="24.95" customHeight="1">
      <c r="B94" s="34"/>
      <c r="C94" s="22" t="s">
        <v>137</v>
      </c>
      <c r="L94" s="34"/>
    </row>
    <row r="95" spans="2:12" s="1" customFormat="1" ht="6.95" customHeight="1">
      <c r="B95" s="34"/>
      <c r="L95" s="34"/>
    </row>
    <row r="96" spans="2:12" s="1" customFormat="1" ht="12" customHeight="1">
      <c r="B96" s="34"/>
      <c r="C96" s="28" t="s">
        <v>16</v>
      </c>
      <c r="L96" s="34"/>
    </row>
    <row r="97" spans="2:65" s="1" customFormat="1" ht="16.5" customHeight="1">
      <c r="B97" s="34"/>
      <c r="E97" s="305" t="str">
        <f>E7</f>
        <v>Sportovní areál obce hájek</v>
      </c>
      <c r="F97" s="306"/>
      <c r="G97" s="306"/>
      <c r="H97" s="306"/>
      <c r="L97" s="34"/>
    </row>
    <row r="98" spans="2:65" s="1" customFormat="1" ht="12" customHeight="1">
      <c r="B98" s="34"/>
      <c r="C98" s="28" t="s">
        <v>101</v>
      </c>
      <c r="L98" s="34"/>
    </row>
    <row r="99" spans="2:65" s="1" customFormat="1" ht="16.5" customHeight="1">
      <c r="B99" s="34"/>
      <c r="E99" s="268" t="str">
        <f>E9</f>
        <v>SO02 - Víceúčelové hřiště 18x36m</v>
      </c>
      <c r="F99" s="307"/>
      <c r="G99" s="307"/>
      <c r="H99" s="307"/>
      <c r="L99" s="34"/>
    </row>
    <row r="100" spans="2:65" s="1" customFormat="1" ht="6.95" customHeight="1">
      <c r="B100" s="34"/>
      <c r="L100" s="34"/>
    </row>
    <row r="101" spans="2:65" s="1" customFormat="1" ht="12" customHeight="1">
      <c r="B101" s="34"/>
      <c r="C101" s="28" t="s">
        <v>22</v>
      </c>
      <c r="F101" s="26" t="str">
        <f>F12</f>
        <v>obec Hájek</v>
      </c>
      <c r="I101" s="28" t="s">
        <v>24</v>
      </c>
      <c r="J101" s="51" t="str">
        <f>IF(J12="","",J12)</f>
        <v>27. 2. 2023</v>
      </c>
      <c r="L101" s="34"/>
    </row>
    <row r="102" spans="2:65" s="1" customFormat="1" ht="6.95" customHeight="1">
      <c r="B102" s="34"/>
      <c r="L102" s="34"/>
    </row>
    <row r="103" spans="2:65" s="1" customFormat="1" ht="15.2" customHeight="1">
      <c r="B103" s="34"/>
      <c r="C103" s="28" t="s">
        <v>28</v>
      </c>
      <c r="F103" s="26" t="str">
        <f>E15</f>
        <v>Obec Hájek</v>
      </c>
      <c r="I103" s="28" t="s">
        <v>35</v>
      </c>
      <c r="J103" s="32" t="str">
        <f>E21</f>
        <v>Beniksport s.r.o.</v>
      </c>
      <c r="L103" s="34"/>
    </row>
    <row r="104" spans="2:65" s="1" customFormat="1" ht="15.2" customHeight="1">
      <c r="B104" s="34"/>
      <c r="C104" s="28" t="s">
        <v>33</v>
      </c>
      <c r="F104" s="26" t="str">
        <f>IF(E18="","",E18)</f>
        <v>Vyplň údaj</v>
      </c>
      <c r="I104" s="28" t="s">
        <v>40</v>
      </c>
      <c r="J104" s="32" t="str">
        <f>E24</f>
        <v>Beniksport s.r.o.</v>
      </c>
      <c r="L104" s="34"/>
    </row>
    <row r="105" spans="2:65" s="1" customFormat="1" ht="10.35" customHeight="1">
      <c r="B105" s="34"/>
      <c r="L105" s="34"/>
    </row>
    <row r="106" spans="2:65" s="10" customFormat="1" ht="29.25" customHeight="1">
      <c r="B106" s="109"/>
      <c r="C106" s="110" t="s">
        <v>138</v>
      </c>
      <c r="D106" s="111" t="s">
        <v>62</v>
      </c>
      <c r="E106" s="111" t="s">
        <v>58</v>
      </c>
      <c r="F106" s="111" t="s">
        <v>59</v>
      </c>
      <c r="G106" s="111" t="s">
        <v>139</v>
      </c>
      <c r="H106" s="111" t="s">
        <v>140</v>
      </c>
      <c r="I106" s="111" t="s">
        <v>141</v>
      </c>
      <c r="J106" s="111" t="s">
        <v>105</v>
      </c>
      <c r="K106" s="112" t="s">
        <v>142</v>
      </c>
      <c r="L106" s="109"/>
      <c r="M106" s="58" t="s">
        <v>21</v>
      </c>
      <c r="N106" s="59" t="s">
        <v>47</v>
      </c>
      <c r="O106" s="59" t="s">
        <v>143</v>
      </c>
      <c r="P106" s="59" t="s">
        <v>144</v>
      </c>
      <c r="Q106" s="59" t="s">
        <v>145</v>
      </c>
      <c r="R106" s="59" t="s">
        <v>146</v>
      </c>
      <c r="S106" s="59" t="s">
        <v>147</v>
      </c>
      <c r="T106" s="60" t="s">
        <v>148</v>
      </c>
    </row>
    <row r="107" spans="2:65" s="1" customFormat="1" ht="22.9" customHeight="1">
      <c r="B107" s="34"/>
      <c r="C107" s="63" t="s">
        <v>149</v>
      </c>
      <c r="J107" s="113">
        <f>BK107</f>
        <v>0</v>
      </c>
      <c r="L107" s="34"/>
      <c r="M107" s="61"/>
      <c r="N107" s="52"/>
      <c r="O107" s="52"/>
      <c r="P107" s="114">
        <f>P108+P227+P268</f>
        <v>0</v>
      </c>
      <c r="Q107" s="52"/>
      <c r="R107" s="114">
        <f>R108+R227+R268</f>
        <v>803.44896385000004</v>
      </c>
      <c r="S107" s="52"/>
      <c r="T107" s="115">
        <f>T108+T227+T268</f>
        <v>0</v>
      </c>
      <c r="AT107" s="18" t="s">
        <v>76</v>
      </c>
      <c r="AU107" s="18" t="s">
        <v>106</v>
      </c>
      <c r="BK107" s="116">
        <f>BK108+BK227+BK268</f>
        <v>0</v>
      </c>
    </row>
    <row r="108" spans="2:65" s="11" customFormat="1" ht="25.9" customHeight="1">
      <c r="B108" s="117"/>
      <c r="D108" s="118" t="s">
        <v>76</v>
      </c>
      <c r="E108" s="119" t="s">
        <v>150</v>
      </c>
      <c r="F108" s="119" t="s">
        <v>151</v>
      </c>
      <c r="I108" s="120"/>
      <c r="J108" s="121">
        <f>BK108</f>
        <v>0</v>
      </c>
      <c r="L108" s="117"/>
      <c r="M108" s="122"/>
      <c r="P108" s="123">
        <f>P109+P155+P166+P199</f>
        <v>0</v>
      </c>
      <c r="R108" s="123">
        <f>R109+R155+R166+R199</f>
        <v>802.1361333000001</v>
      </c>
      <c r="T108" s="124">
        <f>T109+T155+T166+T199</f>
        <v>0</v>
      </c>
      <c r="AR108" s="118" t="s">
        <v>85</v>
      </c>
      <c r="AT108" s="125" t="s">
        <v>76</v>
      </c>
      <c r="AU108" s="125" t="s">
        <v>77</v>
      </c>
      <c r="AY108" s="118" t="s">
        <v>152</v>
      </c>
      <c r="BK108" s="126">
        <f>BK109+BK155+BK166+BK199</f>
        <v>0</v>
      </c>
    </row>
    <row r="109" spans="2:65" s="11" customFormat="1" ht="22.9" customHeight="1">
      <c r="B109" s="117"/>
      <c r="D109" s="118" t="s">
        <v>76</v>
      </c>
      <c r="E109" s="127" t="s">
        <v>85</v>
      </c>
      <c r="F109" s="127" t="s">
        <v>153</v>
      </c>
      <c r="I109" s="120"/>
      <c r="J109" s="128">
        <f>BK109</f>
        <v>0</v>
      </c>
      <c r="L109" s="117"/>
      <c r="M109" s="122"/>
      <c r="P109" s="123">
        <f>P110+P114+P121+P131+P135+P142</f>
        <v>0</v>
      </c>
      <c r="R109" s="123">
        <f>R110+R114+R121+R131+R135+R142</f>
        <v>1.877E-3</v>
      </c>
      <c r="T109" s="124">
        <f>T110+T114+T121+T131+T135+T142</f>
        <v>0</v>
      </c>
      <c r="AR109" s="118" t="s">
        <v>85</v>
      </c>
      <c r="AT109" s="125" t="s">
        <v>76</v>
      </c>
      <c r="AU109" s="125" t="s">
        <v>85</v>
      </c>
      <c r="AY109" s="118" t="s">
        <v>152</v>
      </c>
      <c r="BK109" s="126">
        <f>BK110+BK114+BK121+BK131+BK135+BK142</f>
        <v>0</v>
      </c>
    </row>
    <row r="110" spans="2:65" s="11" customFormat="1" ht="20.85" customHeight="1">
      <c r="B110" s="117"/>
      <c r="D110" s="118" t="s">
        <v>76</v>
      </c>
      <c r="E110" s="127" t="s">
        <v>154</v>
      </c>
      <c r="F110" s="127" t="s">
        <v>155</v>
      </c>
      <c r="I110" s="120"/>
      <c r="J110" s="128">
        <f>BK110</f>
        <v>0</v>
      </c>
      <c r="L110" s="117"/>
      <c r="M110" s="122"/>
      <c r="P110" s="123">
        <f>SUM(P111:P113)</f>
        <v>0</v>
      </c>
      <c r="R110" s="123">
        <f>SUM(R111:R113)</f>
        <v>0</v>
      </c>
      <c r="T110" s="124">
        <f>SUM(T111:T113)</f>
        <v>0</v>
      </c>
      <c r="AR110" s="118" t="s">
        <v>85</v>
      </c>
      <c r="AT110" s="125" t="s">
        <v>76</v>
      </c>
      <c r="AU110" s="125" t="s">
        <v>87</v>
      </c>
      <c r="AY110" s="118" t="s">
        <v>152</v>
      </c>
      <c r="BK110" s="126">
        <f>SUM(BK111:BK113)</f>
        <v>0</v>
      </c>
    </row>
    <row r="111" spans="2:65" s="1" customFormat="1" ht="24.2" customHeight="1">
      <c r="B111" s="34"/>
      <c r="C111" s="129" t="s">
        <v>85</v>
      </c>
      <c r="D111" s="129" t="s">
        <v>156</v>
      </c>
      <c r="E111" s="130" t="s">
        <v>157</v>
      </c>
      <c r="F111" s="131" t="s">
        <v>158</v>
      </c>
      <c r="G111" s="132" t="s">
        <v>159</v>
      </c>
      <c r="H111" s="133">
        <v>800</v>
      </c>
      <c r="I111" s="134"/>
      <c r="J111" s="135">
        <f>ROUND(I111*H111,2)</f>
        <v>0</v>
      </c>
      <c r="K111" s="131" t="s">
        <v>160</v>
      </c>
      <c r="L111" s="34"/>
      <c r="M111" s="136" t="s">
        <v>21</v>
      </c>
      <c r="N111" s="137" t="s">
        <v>48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9">
        <f>S111*H111</f>
        <v>0</v>
      </c>
      <c r="AR111" s="140" t="s">
        <v>161</v>
      </c>
      <c r="AT111" s="140" t="s">
        <v>156</v>
      </c>
      <c r="AU111" s="140" t="s">
        <v>162</v>
      </c>
      <c r="AY111" s="18" t="s">
        <v>152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85</v>
      </c>
      <c r="BK111" s="141">
        <f>ROUND(I111*H111,2)</f>
        <v>0</v>
      </c>
      <c r="BL111" s="18" t="s">
        <v>161</v>
      </c>
      <c r="BM111" s="140" t="s">
        <v>571</v>
      </c>
    </row>
    <row r="112" spans="2:65" s="1" customFormat="1" ht="11.25">
      <c r="B112" s="34"/>
      <c r="D112" s="142" t="s">
        <v>164</v>
      </c>
      <c r="F112" s="143" t="s">
        <v>165</v>
      </c>
      <c r="I112" s="144"/>
      <c r="L112" s="34"/>
      <c r="M112" s="145"/>
      <c r="T112" s="55"/>
      <c r="AT112" s="18" t="s">
        <v>164</v>
      </c>
      <c r="AU112" s="18" t="s">
        <v>162</v>
      </c>
    </row>
    <row r="113" spans="2:65" s="12" customFormat="1" ht="11.25">
      <c r="B113" s="146"/>
      <c r="D113" s="147" t="s">
        <v>166</v>
      </c>
      <c r="E113" s="148" t="s">
        <v>21</v>
      </c>
      <c r="F113" s="149" t="s">
        <v>572</v>
      </c>
      <c r="H113" s="150">
        <v>800</v>
      </c>
      <c r="I113" s="151"/>
      <c r="L113" s="146"/>
      <c r="M113" s="152"/>
      <c r="T113" s="153"/>
      <c r="AT113" s="148" t="s">
        <v>166</v>
      </c>
      <c r="AU113" s="148" t="s">
        <v>162</v>
      </c>
      <c r="AV113" s="12" t="s">
        <v>87</v>
      </c>
      <c r="AW113" s="12" t="s">
        <v>39</v>
      </c>
      <c r="AX113" s="12" t="s">
        <v>85</v>
      </c>
      <c r="AY113" s="148" t="s">
        <v>152</v>
      </c>
    </row>
    <row r="114" spans="2:65" s="11" customFormat="1" ht="20.85" customHeight="1">
      <c r="B114" s="117"/>
      <c r="D114" s="118" t="s">
        <v>76</v>
      </c>
      <c r="E114" s="127" t="s">
        <v>181</v>
      </c>
      <c r="F114" s="127" t="s">
        <v>182</v>
      </c>
      <c r="I114" s="120"/>
      <c r="J114" s="128">
        <f>BK114</f>
        <v>0</v>
      </c>
      <c r="L114" s="117"/>
      <c r="M114" s="122"/>
      <c r="P114" s="123">
        <f>SUM(P115:P120)</f>
        <v>0</v>
      </c>
      <c r="R114" s="123">
        <f>SUM(R115:R120)</f>
        <v>0</v>
      </c>
      <c r="T114" s="124">
        <f>SUM(T115:T120)</f>
        <v>0</v>
      </c>
      <c r="AR114" s="118" t="s">
        <v>85</v>
      </c>
      <c r="AT114" s="125" t="s">
        <v>76</v>
      </c>
      <c r="AU114" s="125" t="s">
        <v>87</v>
      </c>
      <c r="AY114" s="118" t="s">
        <v>152</v>
      </c>
      <c r="BK114" s="126">
        <f>SUM(BK115:BK120)</f>
        <v>0</v>
      </c>
    </row>
    <row r="115" spans="2:65" s="1" customFormat="1" ht="24.2" customHeight="1">
      <c r="B115" s="34"/>
      <c r="C115" s="129" t="s">
        <v>87</v>
      </c>
      <c r="D115" s="129" t="s">
        <v>156</v>
      </c>
      <c r="E115" s="130" t="s">
        <v>184</v>
      </c>
      <c r="F115" s="131" t="s">
        <v>185</v>
      </c>
      <c r="G115" s="132" t="s">
        <v>159</v>
      </c>
      <c r="H115" s="133">
        <v>800</v>
      </c>
      <c r="I115" s="134"/>
      <c r="J115" s="135">
        <f>ROUND(I115*H115,2)</f>
        <v>0</v>
      </c>
      <c r="K115" s="131" t="s">
        <v>160</v>
      </c>
      <c r="L115" s="34"/>
      <c r="M115" s="136" t="s">
        <v>21</v>
      </c>
      <c r="N115" s="137" t="s">
        <v>48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161</v>
      </c>
      <c r="AT115" s="140" t="s">
        <v>156</v>
      </c>
      <c r="AU115" s="140" t="s">
        <v>162</v>
      </c>
      <c r="AY115" s="18" t="s">
        <v>152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8" t="s">
        <v>85</v>
      </c>
      <c r="BK115" s="141">
        <f>ROUND(I115*H115,2)</f>
        <v>0</v>
      </c>
      <c r="BL115" s="18" t="s">
        <v>161</v>
      </c>
      <c r="BM115" s="140" t="s">
        <v>573</v>
      </c>
    </row>
    <row r="116" spans="2:65" s="1" customFormat="1" ht="11.25">
      <c r="B116" s="34"/>
      <c r="D116" s="142" t="s">
        <v>164</v>
      </c>
      <c r="F116" s="143" t="s">
        <v>187</v>
      </c>
      <c r="I116" s="144"/>
      <c r="L116" s="34"/>
      <c r="M116" s="145"/>
      <c r="T116" s="55"/>
      <c r="AT116" s="18" t="s">
        <v>164</v>
      </c>
      <c r="AU116" s="18" t="s">
        <v>162</v>
      </c>
    </row>
    <row r="117" spans="2:65" s="12" customFormat="1" ht="11.25">
      <c r="B117" s="146"/>
      <c r="D117" s="147" t="s">
        <v>166</v>
      </c>
      <c r="E117" s="148" t="s">
        <v>21</v>
      </c>
      <c r="F117" s="149" t="s">
        <v>572</v>
      </c>
      <c r="H117" s="150">
        <v>800</v>
      </c>
      <c r="I117" s="151"/>
      <c r="L117" s="146"/>
      <c r="M117" s="152"/>
      <c r="T117" s="153"/>
      <c r="AT117" s="148" t="s">
        <v>166</v>
      </c>
      <c r="AU117" s="148" t="s">
        <v>162</v>
      </c>
      <c r="AV117" s="12" t="s">
        <v>87</v>
      </c>
      <c r="AW117" s="12" t="s">
        <v>39</v>
      </c>
      <c r="AX117" s="12" t="s">
        <v>85</v>
      </c>
      <c r="AY117" s="148" t="s">
        <v>152</v>
      </c>
    </row>
    <row r="118" spans="2:65" s="1" customFormat="1" ht="24.2" customHeight="1">
      <c r="B118" s="34"/>
      <c r="C118" s="129" t="s">
        <v>162</v>
      </c>
      <c r="D118" s="129" t="s">
        <v>156</v>
      </c>
      <c r="E118" s="130" t="s">
        <v>574</v>
      </c>
      <c r="F118" s="131" t="s">
        <v>575</v>
      </c>
      <c r="G118" s="132" t="s">
        <v>192</v>
      </c>
      <c r="H118" s="133">
        <v>9.2799999999999994</v>
      </c>
      <c r="I118" s="134"/>
      <c r="J118" s="135">
        <f>ROUND(I118*H118,2)</f>
        <v>0</v>
      </c>
      <c r="K118" s="131" t="s">
        <v>160</v>
      </c>
      <c r="L118" s="34"/>
      <c r="M118" s="136" t="s">
        <v>21</v>
      </c>
      <c r="N118" s="137" t="s">
        <v>48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161</v>
      </c>
      <c r="AT118" s="140" t="s">
        <v>156</v>
      </c>
      <c r="AU118" s="140" t="s">
        <v>162</v>
      </c>
      <c r="AY118" s="18" t="s">
        <v>152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85</v>
      </c>
      <c r="BK118" s="141">
        <f>ROUND(I118*H118,2)</f>
        <v>0</v>
      </c>
      <c r="BL118" s="18" t="s">
        <v>161</v>
      </c>
      <c r="BM118" s="140" t="s">
        <v>576</v>
      </c>
    </row>
    <row r="119" spans="2:65" s="1" customFormat="1" ht="11.25">
      <c r="B119" s="34"/>
      <c r="D119" s="142" t="s">
        <v>164</v>
      </c>
      <c r="F119" s="143" t="s">
        <v>577</v>
      </c>
      <c r="I119" s="144"/>
      <c r="L119" s="34"/>
      <c r="M119" s="145"/>
      <c r="T119" s="55"/>
      <c r="AT119" s="18" t="s">
        <v>164</v>
      </c>
      <c r="AU119" s="18" t="s">
        <v>162</v>
      </c>
    </row>
    <row r="120" spans="2:65" s="12" customFormat="1" ht="11.25">
      <c r="B120" s="146"/>
      <c r="D120" s="147" t="s">
        <v>166</v>
      </c>
      <c r="E120" s="148" t="s">
        <v>21</v>
      </c>
      <c r="F120" s="149" t="s">
        <v>578</v>
      </c>
      <c r="H120" s="150">
        <v>9.2799999999999994</v>
      </c>
      <c r="I120" s="151"/>
      <c r="L120" s="146"/>
      <c r="M120" s="152"/>
      <c r="T120" s="153"/>
      <c r="AT120" s="148" t="s">
        <v>166</v>
      </c>
      <c r="AU120" s="148" t="s">
        <v>162</v>
      </c>
      <c r="AV120" s="12" t="s">
        <v>87</v>
      </c>
      <c r="AW120" s="12" t="s">
        <v>39</v>
      </c>
      <c r="AX120" s="12" t="s">
        <v>85</v>
      </c>
      <c r="AY120" s="148" t="s">
        <v>152</v>
      </c>
    </row>
    <row r="121" spans="2:65" s="11" customFormat="1" ht="20.85" customHeight="1">
      <c r="B121" s="117"/>
      <c r="D121" s="118" t="s">
        <v>76</v>
      </c>
      <c r="E121" s="127" t="s">
        <v>196</v>
      </c>
      <c r="F121" s="127" t="s">
        <v>197</v>
      </c>
      <c r="I121" s="120"/>
      <c r="J121" s="128">
        <f>BK121</f>
        <v>0</v>
      </c>
      <c r="L121" s="117"/>
      <c r="M121" s="122"/>
      <c r="P121" s="123">
        <f>SUM(P122:P130)</f>
        <v>0</v>
      </c>
      <c r="R121" s="123">
        <f>SUM(R122:R130)</f>
        <v>0</v>
      </c>
      <c r="T121" s="124">
        <f>SUM(T122:T130)</f>
        <v>0</v>
      </c>
      <c r="AR121" s="118" t="s">
        <v>85</v>
      </c>
      <c r="AT121" s="125" t="s">
        <v>76</v>
      </c>
      <c r="AU121" s="125" t="s">
        <v>87</v>
      </c>
      <c r="AY121" s="118" t="s">
        <v>152</v>
      </c>
      <c r="BK121" s="126">
        <f>SUM(BK122:BK130)</f>
        <v>0</v>
      </c>
    </row>
    <row r="122" spans="2:65" s="1" customFormat="1" ht="24.2" customHeight="1">
      <c r="B122" s="34"/>
      <c r="C122" s="129" t="s">
        <v>161</v>
      </c>
      <c r="D122" s="129" t="s">
        <v>156</v>
      </c>
      <c r="E122" s="130" t="s">
        <v>579</v>
      </c>
      <c r="F122" s="131" t="s">
        <v>580</v>
      </c>
      <c r="G122" s="132" t="s">
        <v>192</v>
      </c>
      <c r="H122" s="133">
        <v>7.1150000000000002</v>
      </c>
      <c r="I122" s="134"/>
      <c r="J122" s="135">
        <f>ROUND(I122*H122,2)</f>
        <v>0</v>
      </c>
      <c r="K122" s="131" t="s">
        <v>160</v>
      </c>
      <c r="L122" s="34"/>
      <c r="M122" s="136" t="s">
        <v>21</v>
      </c>
      <c r="N122" s="137" t="s">
        <v>48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161</v>
      </c>
      <c r="AT122" s="140" t="s">
        <v>156</v>
      </c>
      <c r="AU122" s="140" t="s">
        <v>162</v>
      </c>
      <c r="AY122" s="18" t="s">
        <v>152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8" t="s">
        <v>85</v>
      </c>
      <c r="BK122" s="141">
        <f>ROUND(I122*H122,2)</f>
        <v>0</v>
      </c>
      <c r="BL122" s="18" t="s">
        <v>161</v>
      </c>
      <c r="BM122" s="140" t="s">
        <v>581</v>
      </c>
    </row>
    <row r="123" spans="2:65" s="1" customFormat="1" ht="11.25">
      <c r="B123" s="34"/>
      <c r="D123" s="142" t="s">
        <v>164</v>
      </c>
      <c r="F123" s="143" t="s">
        <v>582</v>
      </c>
      <c r="I123" s="144"/>
      <c r="L123" s="34"/>
      <c r="M123" s="145"/>
      <c r="T123" s="55"/>
      <c r="AT123" s="18" t="s">
        <v>164</v>
      </c>
      <c r="AU123" s="18" t="s">
        <v>162</v>
      </c>
    </row>
    <row r="124" spans="2:65" s="13" customFormat="1" ht="11.25">
      <c r="B124" s="154"/>
      <c r="D124" s="147" t="s">
        <v>166</v>
      </c>
      <c r="E124" s="155" t="s">
        <v>21</v>
      </c>
      <c r="F124" s="156" t="s">
        <v>583</v>
      </c>
      <c r="H124" s="155" t="s">
        <v>21</v>
      </c>
      <c r="I124" s="157"/>
      <c r="L124" s="154"/>
      <c r="M124" s="158"/>
      <c r="T124" s="159"/>
      <c r="AT124" s="155" t="s">
        <v>166</v>
      </c>
      <c r="AU124" s="155" t="s">
        <v>162</v>
      </c>
      <c r="AV124" s="13" t="s">
        <v>85</v>
      </c>
      <c r="AW124" s="13" t="s">
        <v>39</v>
      </c>
      <c r="AX124" s="13" t="s">
        <v>77</v>
      </c>
      <c r="AY124" s="155" t="s">
        <v>152</v>
      </c>
    </row>
    <row r="125" spans="2:65" s="12" customFormat="1" ht="11.25">
      <c r="B125" s="146"/>
      <c r="D125" s="147" t="s">
        <v>166</v>
      </c>
      <c r="E125" s="148" t="s">
        <v>21</v>
      </c>
      <c r="F125" s="149" t="s">
        <v>584</v>
      </c>
      <c r="H125" s="150">
        <v>2.8130000000000002</v>
      </c>
      <c r="I125" s="151"/>
      <c r="L125" s="146"/>
      <c r="M125" s="152"/>
      <c r="T125" s="153"/>
      <c r="AT125" s="148" t="s">
        <v>166</v>
      </c>
      <c r="AU125" s="148" t="s">
        <v>162</v>
      </c>
      <c r="AV125" s="12" t="s">
        <v>87</v>
      </c>
      <c r="AW125" s="12" t="s">
        <v>39</v>
      </c>
      <c r="AX125" s="12" t="s">
        <v>77</v>
      </c>
      <c r="AY125" s="148" t="s">
        <v>152</v>
      </c>
    </row>
    <row r="126" spans="2:65" s="13" customFormat="1" ht="11.25">
      <c r="B126" s="154"/>
      <c r="D126" s="147" t="s">
        <v>166</v>
      </c>
      <c r="E126" s="155" t="s">
        <v>21</v>
      </c>
      <c r="F126" s="156" t="s">
        <v>585</v>
      </c>
      <c r="H126" s="155" t="s">
        <v>21</v>
      </c>
      <c r="I126" s="157"/>
      <c r="L126" s="154"/>
      <c r="M126" s="158"/>
      <c r="T126" s="159"/>
      <c r="AT126" s="155" t="s">
        <v>166</v>
      </c>
      <c r="AU126" s="155" t="s">
        <v>162</v>
      </c>
      <c r="AV126" s="13" t="s">
        <v>85</v>
      </c>
      <c r="AW126" s="13" t="s">
        <v>39</v>
      </c>
      <c r="AX126" s="13" t="s">
        <v>77</v>
      </c>
      <c r="AY126" s="155" t="s">
        <v>152</v>
      </c>
    </row>
    <row r="127" spans="2:65" s="12" customFormat="1" ht="11.25">
      <c r="B127" s="146"/>
      <c r="D127" s="147" t="s">
        <v>166</v>
      </c>
      <c r="E127" s="148" t="s">
        <v>21</v>
      </c>
      <c r="F127" s="149" t="s">
        <v>586</v>
      </c>
      <c r="H127" s="150">
        <v>0.88200000000000001</v>
      </c>
      <c r="I127" s="151"/>
      <c r="L127" s="146"/>
      <c r="M127" s="152"/>
      <c r="T127" s="153"/>
      <c r="AT127" s="148" t="s">
        <v>166</v>
      </c>
      <c r="AU127" s="148" t="s">
        <v>162</v>
      </c>
      <c r="AV127" s="12" t="s">
        <v>87</v>
      </c>
      <c r="AW127" s="12" t="s">
        <v>39</v>
      </c>
      <c r="AX127" s="12" t="s">
        <v>77</v>
      </c>
      <c r="AY127" s="148" t="s">
        <v>152</v>
      </c>
    </row>
    <row r="128" spans="2:65" s="13" customFormat="1" ht="11.25">
      <c r="B128" s="154"/>
      <c r="D128" s="147" t="s">
        <v>166</v>
      </c>
      <c r="E128" s="155" t="s">
        <v>21</v>
      </c>
      <c r="F128" s="156" t="s">
        <v>587</v>
      </c>
      <c r="H128" s="155" t="s">
        <v>21</v>
      </c>
      <c r="I128" s="157"/>
      <c r="L128" s="154"/>
      <c r="M128" s="158"/>
      <c r="T128" s="159"/>
      <c r="AT128" s="155" t="s">
        <v>166</v>
      </c>
      <c r="AU128" s="155" t="s">
        <v>162</v>
      </c>
      <c r="AV128" s="13" t="s">
        <v>85</v>
      </c>
      <c r="AW128" s="13" t="s">
        <v>39</v>
      </c>
      <c r="AX128" s="13" t="s">
        <v>77</v>
      </c>
      <c r="AY128" s="155" t="s">
        <v>152</v>
      </c>
    </row>
    <row r="129" spans="2:65" s="12" customFormat="1" ht="11.25">
      <c r="B129" s="146"/>
      <c r="D129" s="147" t="s">
        <v>166</v>
      </c>
      <c r="E129" s="148" t="s">
        <v>21</v>
      </c>
      <c r="F129" s="149" t="s">
        <v>588</v>
      </c>
      <c r="H129" s="150">
        <v>3.42</v>
      </c>
      <c r="I129" s="151"/>
      <c r="L129" s="146"/>
      <c r="M129" s="152"/>
      <c r="T129" s="153"/>
      <c r="AT129" s="148" t="s">
        <v>166</v>
      </c>
      <c r="AU129" s="148" t="s">
        <v>162</v>
      </c>
      <c r="AV129" s="12" t="s">
        <v>87</v>
      </c>
      <c r="AW129" s="12" t="s">
        <v>39</v>
      </c>
      <c r="AX129" s="12" t="s">
        <v>77</v>
      </c>
      <c r="AY129" s="148" t="s">
        <v>152</v>
      </c>
    </row>
    <row r="130" spans="2:65" s="14" customFormat="1" ht="11.25">
      <c r="B130" s="160"/>
      <c r="D130" s="147" t="s">
        <v>166</v>
      </c>
      <c r="E130" s="161" t="s">
        <v>21</v>
      </c>
      <c r="F130" s="162" t="s">
        <v>207</v>
      </c>
      <c r="H130" s="163">
        <v>7.1150000000000002</v>
      </c>
      <c r="I130" s="164"/>
      <c r="L130" s="160"/>
      <c r="M130" s="165"/>
      <c r="T130" s="166"/>
      <c r="AT130" s="161" t="s">
        <v>166</v>
      </c>
      <c r="AU130" s="161" t="s">
        <v>162</v>
      </c>
      <c r="AV130" s="14" t="s">
        <v>161</v>
      </c>
      <c r="AW130" s="14" t="s">
        <v>39</v>
      </c>
      <c r="AX130" s="14" t="s">
        <v>85</v>
      </c>
      <c r="AY130" s="161" t="s">
        <v>152</v>
      </c>
    </row>
    <row r="131" spans="2:65" s="11" customFormat="1" ht="20.85" customHeight="1">
      <c r="B131" s="117"/>
      <c r="D131" s="118" t="s">
        <v>76</v>
      </c>
      <c r="E131" s="127" t="s">
        <v>208</v>
      </c>
      <c r="F131" s="127" t="s">
        <v>209</v>
      </c>
      <c r="I131" s="120"/>
      <c r="J131" s="128">
        <f>BK131</f>
        <v>0</v>
      </c>
      <c r="L131" s="117"/>
      <c r="M131" s="122"/>
      <c r="P131" s="123">
        <f>SUM(P132:P134)</f>
        <v>0</v>
      </c>
      <c r="R131" s="123">
        <f>SUM(R132:R134)</f>
        <v>0</v>
      </c>
      <c r="T131" s="124">
        <f>SUM(T132:T134)</f>
        <v>0</v>
      </c>
      <c r="AR131" s="118" t="s">
        <v>85</v>
      </c>
      <c r="AT131" s="125" t="s">
        <v>76</v>
      </c>
      <c r="AU131" s="125" t="s">
        <v>87</v>
      </c>
      <c r="AY131" s="118" t="s">
        <v>152</v>
      </c>
      <c r="BK131" s="126">
        <f>SUM(BK132:BK134)</f>
        <v>0</v>
      </c>
    </row>
    <row r="132" spans="2:65" s="1" customFormat="1" ht="62.65" customHeight="1">
      <c r="B132" s="34"/>
      <c r="C132" s="129" t="s">
        <v>183</v>
      </c>
      <c r="D132" s="129" t="s">
        <v>156</v>
      </c>
      <c r="E132" s="130" t="s">
        <v>211</v>
      </c>
      <c r="F132" s="131" t="s">
        <v>212</v>
      </c>
      <c r="G132" s="132" t="s">
        <v>192</v>
      </c>
      <c r="H132" s="133">
        <v>96.394999999999996</v>
      </c>
      <c r="I132" s="134"/>
      <c r="J132" s="135">
        <f>ROUND(I132*H132,2)</f>
        <v>0</v>
      </c>
      <c r="K132" s="131" t="s">
        <v>160</v>
      </c>
      <c r="L132" s="34"/>
      <c r="M132" s="136" t="s">
        <v>21</v>
      </c>
      <c r="N132" s="137" t="s">
        <v>48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161</v>
      </c>
      <c r="AT132" s="140" t="s">
        <v>156</v>
      </c>
      <c r="AU132" s="140" t="s">
        <v>162</v>
      </c>
      <c r="AY132" s="18" t="s">
        <v>152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8" t="s">
        <v>85</v>
      </c>
      <c r="BK132" s="141">
        <f>ROUND(I132*H132,2)</f>
        <v>0</v>
      </c>
      <c r="BL132" s="18" t="s">
        <v>161</v>
      </c>
      <c r="BM132" s="140" t="s">
        <v>589</v>
      </c>
    </row>
    <row r="133" spans="2:65" s="1" customFormat="1" ht="11.25">
      <c r="B133" s="34"/>
      <c r="D133" s="142" t="s">
        <v>164</v>
      </c>
      <c r="F133" s="143" t="s">
        <v>214</v>
      </c>
      <c r="I133" s="144"/>
      <c r="L133" s="34"/>
      <c r="M133" s="145"/>
      <c r="T133" s="55"/>
      <c r="AT133" s="18" t="s">
        <v>164</v>
      </c>
      <c r="AU133" s="18" t="s">
        <v>162</v>
      </c>
    </row>
    <row r="134" spans="2:65" s="12" customFormat="1" ht="11.25">
      <c r="B134" s="146"/>
      <c r="D134" s="147" t="s">
        <v>166</v>
      </c>
      <c r="E134" s="148" t="s">
        <v>21</v>
      </c>
      <c r="F134" s="149" t="s">
        <v>590</v>
      </c>
      <c r="H134" s="150">
        <v>96.394999999999996</v>
      </c>
      <c r="I134" s="151"/>
      <c r="L134" s="146"/>
      <c r="M134" s="152"/>
      <c r="T134" s="153"/>
      <c r="AT134" s="148" t="s">
        <v>166</v>
      </c>
      <c r="AU134" s="148" t="s">
        <v>162</v>
      </c>
      <c r="AV134" s="12" t="s">
        <v>87</v>
      </c>
      <c r="AW134" s="12" t="s">
        <v>39</v>
      </c>
      <c r="AX134" s="12" t="s">
        <v>85</v>
      </c>
      <c r="AY134" s="148" t="s">
        <v>152</v>
      </c>
    </row>
    <row r="135" spans="2:65" s="11" customFormat="1" ht="20.85" customHeight="1">
      <c r="B135" s="117"/>
      <c r="D135" s="118" t="s">
        <v>76</v>
      </c>
      <c r="E135" s="127" t="s">
        <v>238</v>
      </c>
      <c r="F135" s="127" t="s">
        <v>239</v>
      </c>
      <c r="I135" s="120"/>
      <c r="J135" s="128">
        <f>BK135</f>
        <v>0</v>
      </c>
      <c r="L135" s="117"/>
      <c r="M135" s="122"/>
      <c r="P135" s="123">
        <f>SUM(P136:P141)</f>
        <v>0</v>
      </c>
      <c r="R135" s="123">
        <f>SUM(R136:R141)</f>
        <v>0</v>
      </c>
      <c r="T135" s="124">
        <f>SUM(T136:T141)</f>
        <v>0</v>
      </c>
      <c r="AR135" s="118" t="s">
        <v>85</v>
      </c>
      <c r="AT135" s="125" t="s">
        <v>76</v>
      </c>
      <c r="AU135" s="125" t="s">
        <v>87</v>
      </c>
      <c r="AY135" s="118" t="s">
        <v>152</v>
      </c>
      <c r="BK135" s="126">
        <f>SUM(BK136:BK141)</f>
        <v>0</v>
      </c>
    </row>
    <row r="136" spans="2:65" s="1" customFormat="1" ht="44.25" customHeight="1">
      <c r="B136" s="34"/>
      <c r="C136" s="129" t="s">
        <v>189</v>
      </c>
      <c r="D136" s="129" t="s">
        <v>156</v>
      </c>
      <c r="E136" s="130" t="s">
        <v>246</v>
      </c>
      <c r="F136" s="131" t="s">
        <v>247</v>
      </c>
      <c r="G136" s="132" t="s">
        <v>192</v>
      </c>
      <c r="H136" s="133">
        <v>120.8</v>
      </c>
      <c r="I136" s="134"/>
      <c r="J136" s="135">
        <f>ROUND(I136*H136,2)</f>
        <v>0</v>
      </c>
      <c r="K136" s="131" t="s">
        <v>160</v>
      </c>
      <c r="L136" s="34"/>
      <c r="M136" s="136" t="s">
        <v>21</v>
      </c>
      <c r="N136" s="137" t="s">
        <v>48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161</v>
      </c>
      <c r="AT136" s="140" t="s">
        <v>156</v>
      </c>
      <c r="AU136" s="140" t="s">
        <v>162</v>
      </c>
      <c r="AY136" s="18" t="s">
        <v>152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85</v>
      </c>
      <c r="BK136" s="141">
        <f>ROUND(I136*H136,2)</f>
        <v>0</v>
      </c>
      <c r="BL136" s="18" t="s">
        <v>161</v>
      </c>
      <c r="BM136" s="140" t="s">
        <v>591</v>
      </c>
    </row>
    <row r="137" spans="2:65" s="1" customFormat="1" ht="11.25">
      <c r="B137" s="34"/>
      <c r="D137" s="142" t="s">
        <v>164</v>
      </c>
      <c r="F137" s="143" t="s">
        <v>249</v>
      </c>
      <c r="I137" s="144"/>
      <c r="L137" s="34"/>
      <c r="M137" s="145"/>
      <c r="T137" s="55"/>
      <c r="AT137" s="18" t="s">
        <v>164</v>
      </c>
      <c r="AU137" s="18" t="s">
        <v>162</v>
      </c>
    </row>
    <row r="138" spans="2:65" s="12" customFormat="1" ht="11.25">
      <c r="B138" s="146"/>
      <c r="D138" s="147" t="s">
        <v>166</v>
      </c>
      <c r="E138" s="148" t="s">
        <v>21</v>
      </c>
      <c r="F138" s="149" t="s">
        <v>592</v>
      </c>
      <c r="H138" s="150">
        <v>120.8</v>
      </c>
      <c r="I138" s="151"/>
      <c r="L138" s="146"/>
      <c r="M138" s="152"/>
      <c r="T138" s="153"/>
      <c r="AT138" s="148" t="s">
        <v>166</v>
      </c>
      <c r="AU138" s="148" t="s">
        <v>162</v>
      </c>
      <c r="AV138" s="12" t="s">
        <v>87</v>
      </c>
      <c r="AW138" s="12" t="s">
        <v>39</v>
      </c>
      <c r="AX138" s="12" t="s">
        <v>85</v>
      </c>
      <c r="AY138" s="148" t="s">
        <v>152</v>
      </c>
    </row>
    <row r="139" spans="2:65" s="1" customFormat="1" ht="37.9" customHeight="1">
      <c r="B139" s="34"/>
      <c r="C139" s="129" t="s">
        <v>198</v>
      </c>
      <c r="D139" s="129" t="s">
        <v>156</v>
      </c>
      <c r="E139" s="130" t="s">
        <v>241</v>
      </c>
      <c r="F139" s="131" t="s">
        <v>242</v>
      </c>
      <c r="G139" s="132" t="s">
        <v>192</v>
      </c>
      <c r="H139" s="133">
        <v>96.394999999999996</v>
      </c>
      <c r="I139" s="134"/>
      <c r="J139" s="135">
        <f>ROUND(I139*H139,2)</f>
        <v>0</v>
      </c>
      <c r="K139" s="131" t="s">
        <v>160</v>
      </c>
      <c r="L139" s="34"/>
      <c r="M139" s="136" t="s">
        <v>21</v>
      </c>
      <c r="N139" s="137" t="s">
        <v>48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161</v>
      </c>
      <c r="AT139" s="140" t="s">
        <v>156</v>
      </c>
      <c r="AU139" s="140" t="s">
        <v>162</v>
      </c>
      <c r="AY139" s="18" t="s">
        <v>152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8" t="s">
        <v>85</v>
      </c>
      <c r="BK139" s="141">
        <f>ROUND(I139*H139,2)</f>
        <v>0</v>
      </c>
      <c r="BL139" s="18" t="s">
        <v>161</v>
      </c>
      <c r="BM139" s="140" t="s">
        <v>593</v>
      </c>
    </row>
    <row r="140" spans="2:65" s="1" customFormat="1" ht="11.25">
      <c r="B140" s="34"/>
      <c r="D140" s="142" t="s">
        <v>164</v>
      </c>
      <c r="F140" s="143" t="s">
        <v>244</v>
      </c>
      <c r="I140" s="144"/>
      <c r="L140" s="34"/>
      <c r="M140" s="145"/>
      <c r="T140" s="55"/>
      <c r="AT140" s="18" t="s">
        <v>164</v>
      </c>
      <c r="AU140" s="18" t="s">
        <v>162</v>
      </c>
    </row>
    <row r="141" spans="2:65" s="12" customFormat="1" ht="11.25">
      <c r="B141" s="146"/>
      <c r="D141" s="147" t="s">
        <v>166</v>
      </c>
      <c r="E141" s="148" t="s">
        <v>21</v>
      </c>
      <c r="F141" s="149" t="s">
        <v>590</v>
      </c>
      <c r="H141" s="150">
        <v>96.394999999999996</v>
      </c>
      <c r="I141" s="151"/>
      <c r="L141" s="146"/>
      <c r="M141" s="152"/>
      <c r="T141" s="153"/>
      <c r="AT141" s="148" t="s">
        <v>166</v>
      </c>
      <c r="AU141" s="148" t="s">
        <v>162</v>
      </c>
      <c r="AV141" s="12" t="s">
        <v>87</v>
      </c>
      <c r="AW141" s="12" t="s">
        <v>39</v>
      </c>
      <c r="AX141" s="12" t="s">
        <v>85</v>
      </c>
      <c r="AY141" s="148" t="s">
        <v>152</v>
      </c>
    </row>
    <row r="142" spans="2:65" s="11" customFormat="1" ht="20.85" customHeight="1">
      <c r="B142" s="117"/>
      <c r="D142" s="118" t="s">
        <v>76</v>
      </c>
      <c r="E142" s="127" t="s">
        <v>251</v>
      </c>
      <c r="F142" s="127" t="s">
        <v>252</v>
      </c>
      <c r="I142" s="120"/>
      <c r="J142" s="128">
        <f>BK142</f>
        <v>0</v>
      </c>
      <c r="L142" s="117"/>
      <c r="M142" s="122"/>
      <c r="P142" s="123">
        <f>SUM(P143:P154)</f>
        <v>0</v>
      </c>
      <c r="R142" s="123">
        <f>SUM(R143:R154)</f>
        <v>1.877E-3</v>
      </c>
      <c r="T142" s="124">
        <f>SUM(T143:T154)</f>
        <v>0</v>
      </c>
      <c r="AR142" s="118" t="s">
        <v>85</v>
      </c>
      <c r="AT142" s="125" t="s">
        <v>76</v>
      </c>
      <c r="AU142" s="125" t="s">
        <v>87</v>
      </c>
      <c r="AY142" s="118" t="s">
        <v>152</v>
      </c>
      <c r="BK142" s="126">
        <f>SUM(BK143:BK154)</f>
        <v>0</v>
      </c>
    </row>
    <row r="143" spans="2:65" s="1" customFormat="1" ht="55.5" customHeight="1">
      <c r="B143" s="34"/>
      <c r="C143" s="129" t="s">
        <v>210</v>
      </c>
      <c r="D143" s="129" t="s">
        <v>156</v>
      </c>
      <c r="E143" s="130" t="s">
        <v>253</v>
      </c>
      <c r="F143" s="131" t="s">
        <v>254</v>
      </c>
      <c r="G143" s="132" t="s">
        <v>159</v>
      </c>
      <c r="H143" s="133">
        <v>59.6</v>
      </c>
      <c r="I143" s="134"/>
      <c r="J143" s="135">
        <f>ROUND(I143*H143,2)</f>
        <v>0</v>
      </c>
      <c r="K143" s="131" t="s">
        <v>160</v>
      </c>
      <c r="L143" s="34"/>
      <c r="M143" s="136" t="s">
        <v>21</v>
      </c>
      <c r="N143" s="137" t="s">
        <v>48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161</v>
      </c>
      <c r="AT143" s="140" t="s">
        <v>156</v>
      </c>
      <c r="AU143" s="140" t="s">
        <v>162</v>
      </c>
      <c r="AY143" s="18" t="s">
        <v>152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8" t="s">
        <v>85</v>
      </c>
      <c r="BK143" s="141">
        <f>ROUND(I143*H143,2)</f>
        <v>0</v>
      </c>
      <c r="BL143" s="18" t="s">
        <v>161</v>
      </c>
      <c r="BM143" s="140" t="s">
        <v>594</v>
      </c>
    </row>
    <row r="144" spans="2:65" s="1" customFormat="1" ht="11.25">
      <c r="B144" s="34"/>
      <c r="D144" s="142" t="s">
        <v>164</v>
      </c>
      <c r="F144" s="143" t="s">
        <v>256</v>
      </c>
      <c r="I144" s="144"/>
      <c r="L144" s="34"/>
      <c r="M144" s="145"/>
      <c r="T144" s="55"/>
      <c r="AT144" s="18" t="s">
        <v>164</v>
      </c>
      <c r="AU144" s="18" t="s">
        <v>162</v>
      </c>
    </row>
    <row r="145" spans="2:65" s="12" customFormat="1" ht="11.25">
      <c r="B145" s="146"/>
      <c r="D145" s="147" t="s">
        <v>166</v>
      </c>
      <c r="E145" s="148" t="s">
        <v>21</v>
      </c>
      <c r="F145" s="149" t="s">
        <v>595</v>
      </c>
      <c r="H145" s="150">
        <v>59.6</v>
      </c>
      <c r="I145" s="151"/>
      <c r="L145" s="146"/>
      <c r="M145" s="152"/>
      <c r="T145" s="153"/>
      <c r="AT145" s="148" t="s">
        <v>166</v>
      </c>
      <c r="AU145" s="148" t="s">
        <v>162</v>
      </c>
      <c r="AV145" s="12" t="s">
        <v>87</v>
      </c>
      <c r="AW145" s="12" t="s">
        <v>39</v>
      </c>
      <c r="AX145" s="12" t="s">
        <v>85</v>
      </c>
      <c r="AY145" s="148" t="s">
        <v>152</v>
      </c>
    </row>
    <row r="146" spans="2:65" s="1" customFormat="1" ht="37.9" customHeight="1">
      <c r="B146" s="34"/>
      <c r="C146" s="129" t="s">
        <v>216</v>
      </c>
      <c r="D146" s="129" t="s">
        <v>156</v>
      </c>
      <c r="E146" s="130" t="s">
        <v>596</v>
      </c>
      <c r="F146" s="131" t="s">
        <v>597</v>
      </c>
      <c r="G146" s="132" t="s">
        <v>159</v>
      </c>
      <c r="H146" s="133">
        <v>59.6</v>
      </c>
      <c r="I146" s="134"/>
      <c r="J146" s="135">
        <f>ROUND(I146*H146,2)</f>
        <v>0</v>
      </c>
      <c r="K146" s="131" t="s">
        <v>160</v>
      </c>
      <c r="L146" s="34"/>
      <c r="M146" s="136" t="s">
        <v>21</v>
      </c>
      <c r="N146" s="137" t="s">
        <v>48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161</v>
      </c>
      <c r="AT146" s="140" t="s">
        <v>156</v>
      </c>
      <c r="AU146" s="140" t="s">
        <v>162</v>
      </c>
      <c r="AY146" s="18" t="s">
        <v>152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85</v>
      </c>
      <c r="BK146" s="141">
        <f>ROUND(I146*H146,2)</f>
        <v>0</v>
      </c>
      <c r="BL146" s="18" t="s">
        <v>161</v>
      </c>
      <c r="BM146" s="140" t="s">
        <v>598</v>
      </c>
    </row>
    <row r="147" spans="2:65" s="1" customFormat="1" ht="11.25">
      <c r="B147" s="34"/>
      <c r="D147" s="142" t="s">
        <v>164</v>
      </c>
      <c r="F147" s="143" t="s">
        <v>599</v>
      </c>
      <c r="I147" s="144"/>
      <c r="L147" s="34"/>
      <c r="M147" s="145"/>
      <c r="T147" s="55"/>
      <c r="AT147" s="18" t="s">
        <v>164</v>
      </c>
      <c r="AU147" s="18" t="s">
        <v>162</v>
      </c>
    </row>
    <row r="148" spans="2:65" s="1" customFormat="1" ht="21.75" customHeight="1">
      <c r="B148" s="34"/>
      <c r="C148" s="129" t="s">
        <v>221</v>
      </c>
      <c r="D148" s="129" t="s">
        <v>156</v>
      </c>
      <c r="E148" s="130" t="s">
        <v>262</v>
      </c>
      <c r="F148" s="131" t="s">
        <v>263</v>
      </c>
      <c r="G148" s="132" t="s">
        <v>159</v>
      </c>
      <c r="H148" s="133">
        <v>59.6</v>
      </c>
      <c r="I148" s="134"/>
      <c r="J148" s="135">
        <f>ROUND(I148*H148,2)</f>
        <v>0</v>
      </c>
      <c r="K148" s="131" t="s">
        <v>160</v>
      </c>
      <c r="L148" s="34"/>
      <c r="M148" s="136" t="s">
        <v>21</v>
      </c>
      <c r="N148" s="137" t="s">
        <v>48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161</v>
      </c>
      <c r="AT148" s="140" t="s">
        <v>156</v>
      </c>
      <c r="AU148" s="140" t="s">
        <v>162</v>
      </c>
      <c r="AY148" s="18" t="s">
        <v>152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8" t="s">
        <v>85</v>
      </c>
      <c r="BK148" s="141">
        <f>ROUND(I148*H148,2)</f>
        <v>0</v>
      </c>
      <c r="BL148" s="18" t="s">
        <v>161</v>
      </c>
      <c r="BM148" s="140" t="s">
        <v>600</v>
      </c>
    </row>
    <row r="149" spans="2:65" s="1" customFormat="1" ht="11.25">
      <c r="B149" s="34"/>
      <c r="D149" s="142" t="s">
        <v>164</v>
      </c>
      <c r="F149" s="143" t="s">
        <v>265</v>
      </c>
      <c r="I149" s="144"/>
      <c r="L149" s="34"/>
      <c r="M149" s="145"/>
      <c r="T149" s="55"/>
      <c r="AT149" s="18" t="s">
        <v>164</v>
      </c>
      <c r="AU149" s="18" t="s">
        <v>162</v>
      </c>
    </row>
    <row r="150" spans="2:65" s="1" customFormat="1" ht="16.5" customHeight="1">
      <c r="B150" s="34"/>
      <c r="C150" s="167" t="s">
        <v>154</v>
      </c>
      <c r="D150" s="167" t="s">
        <v>267</v>
      </c>
      <c r="E150" s="168" t="s">
        <v>268</v>
      </c>
      <c r="F150" s="169" t="s">
        <v>269</v>
      </c>
      <c r="G150" s="170" t="s">
        <v>270</v>
      </c>
      <c r="H150" s="171">
        <v>1.877</v>
      </c>
      <c r="I150" s="172"/>
      <c r="J150" s="173">
        <f>ROUND(I150*H150,2)</f>
        <v>0</v>
      </c>
      <c r="K150" s="169" t="s">
        <v>160</v>
      </c>
      <c r="L150" s="174"/>
      <c r="M150" s="175" t="s">
        <v>21</v>
      </c>
      <c r="N150" s="176" t="s">
        <v>48</v>
      </c>
      <c r="P150" s="138">
        <f>O150*H150</f>
        <v>0</v>
      </c>
      <c r="Q150" s="138">
        <v>1E-3</v>
      </c>
      <c r="R150" s="138">
        <f>Q150*H150</f>
        <v>1.877E-3</v>
      </c>
      <c r="S150" s="138">
        <v>0</v>
      </c>
      <c r="T150" s="139">
        <f>S150*H150</f>
        <v>0</v>
      </c>
      <c r="AR150" s="140" t="s">
        <v>210</v>
      </c>
      <c r="AT150" s="140" t="s">
        <v>267</v>
      </c>
      <c r="AU150" s="140" t="s">
        <v>162</v>
      </c>
      <c r="AY150" s="18" t="s">
        <v>152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85</v>
      </c>
      <c r="BK150" s="141">
        <f>ROUND(I150*H150,2)</f>
        <v>0</v>
      </c>
      <c r="BL150" s="18" t="s">
        <v>161</v>
      </c>
      <c r="BM150" s="140" t="s">
        <v>601</v>
      </c>
    </row>
    <row r="151" spans="2:65" s="12" customFormat="1" ht="11.25">
      <c r="B151" s="146"/>
      <c r="D151" s="147" t="s">
        <v>166</v>
      </c>
      <c r="E151" s="148" t="s">
        <v>21</v>
      </c>
      <c r="F151" s="149" t="s">
        <v>602</v>
      </c>
      <c r="H151" s="150">
        <v>1.877</v>
      </c>
      <c r="I151" s="151"/>
      <c r="L151" s="146"/>
      <c r="M151" s="152"/>
      <c r="T151" s="153"/>
      <c r="AT151" s="148" t="s">
        <v>166</v>
      </c>
      <c r="AU151" s="148" t="s">
        <v>162</v>
      </c>
      <c r="AV151" s="12" t="s">
        <v>87</v>
      </c>
      <c r="AW151" s="12" t="s">
        <v>39</v>
      </c>
      <c r="AX151" s="12" t="s">
        <v>85</v>
      </c>
      <c r="AY151" s="148" t="s">
        <v>152</v>
      </c>
    </row>
    <row r="152" spans="2:65" s="1" customFormat="1" ht="33" customHeight="1">
      <c r="B152" s="34"/>
      <c r="C152" s="129" t="s">
        <v>181</v>
      </c>
      <c r="D152" s="129" t="s">
        <v>156</v>
      </c>
      <c r="E152" s="130" t="s">
        <v>274</v>
      </c>
      <c r="F152" s="131" t="s">
        <v>275</v>
      </c>
      <c r="G152" s="132" t="s">
        <v>159</v>
      </c>
      <c r="H152" s="133">
        <v>800</v>
      </c>
      <c r="I152" s="134"/>
      <c r="J152" s="135">
        <f>ROUND(I152*H152,2)</f>
        <v>0</v>
      </c>
      <c r="K152" s="131" t="s">
        <v>160</v>
      </c>
      <c r="L152" s="34"/>
      <c r="M152" s="136" t="s">
        <v>21</v>
      </c>
      <c r="N152" s="137" t="s">
        <v>48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161</v>
      </c>
      <c r="AT152" s="140" t="s">
        <v>156</v>
      </c>
      <c r="AU152" s="140" t="s">
        <v>162</v>
      </c>
      <c r="AY152" s="18" t="s">
        <v>152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85</v>
      </c>
      <c r="BK152" s="141">
        <f>ROUND(I152*H152,2)</f>
        <v>0</v>
      </c>
      <c r="BL152" s="18" t="s">
        <v>161</v>
      </c>
      <c r="BM152" s="140" t="s">
        <v>603</v>
      </c>
    </row>
    <row r="153" spans="2:65" s="1" customFormat="1" ht="11.25">
      <c r="B153" s="34"/>
      <c r="D153" s="142" t="s">
        <v>164</v>
      </c>
      <c r="F153" s="143" t="s">
        <v>277</v>
      </c>
      <c r="I153" s="144"/>
      <c r="L153" s="34"/>
      <c r="M153" s="145"/>
      <c r="T153" s="55"/>
      <c r="AT153" s="18" t="s">
        <v>164</v>
      </c>
      <c r="AU153" s="18" t="s">
        <v>162</v>
      </c>
    </row>
    <row r="154" spans="2:65" s="12" customFormat="1" ht="11.25">
      <c r="B154" s="146"/>
      <c r="D154" s="147" t="s">
        <v>166</v>
      </c>
      <c r="E154" s="148" t="s">
        <v>21</v>
      </c>
      <c r="F154" s="149" t="s">
        <v>604</v>
      </c>
      <c r="H154" s="150">
        <v>800</v>
      </c>
      <c r="I154" s="151"/>
      <c r="L154" s="146"/>
      <c r="M154" s="152"/>
      <c r="T154" s="153"/>
      <c r="AT154" s="148" t="s">
        <v>166</v>
      </c>
      <c r="AU154" s="148" t="s">
        <v>162</v>
      </c>
      <c r="AV154" s="12" t="s">
        <v>87</v>
      </c>
      <c r="AW154" s="12" t="s">
        <v>39</v>
      </c>
      <c r="AX154" s="12" t="s">
        <v>85</v>
      </c>
      <c r="AY154" s="148" t="s">
        <v>152</v>
      </c>
    </row>
    <row r="155" spans="2:65" s="11" customFormat="1" ht="22.9" customHeight="1">
      <c r="B155" s="117"/>
      <c r="D155" s="118" t="s">
        <v>76</v>
      </c>
      <c r="E155" s="127" t="s">
        <v>87</v>
      </c>
      <c r="F155" s="127" t="s">
        <v>279</v>
      </c>
      <c r="I155" s="120"/>
      <c r="J155" s="128">
        <f>BK155</f>
        <v>0</v>
      </c>
      <c r="L155" s="117"/>
      <c r="M155" s="122"/>
      <c r="P155" s="123">
        <f>P156</f>
        <v>0</v>
      </c>
      <c r="R155" s="123">
        <f>R156</f>
        <v>16.371757299999999</v>
      </c>
      <c r="T155" s="124">
        <f>T156</f>
        <v>0</v>
      </c>
      <c r="AR155" s="118" t="s">
        <v>85</v>
      </c>
      <c r="AT155" s="125" t="s">
        <v>76</v>
      </c>
      <c r="AU155" s="125" t="s">
        <v>85</v>
      </c>
      <c r="AY155" s="118" t="s">
        <v>152</v>
      </c>
      <c r="BK155" s="126">
        <f>BK156</f>
        <v>0</v>
      </c>
    </row>
    <row r="156" spans="2:65" s="11" customFormat="1" ht="20.85" customHeight="1">
      <c r="B156" s="117"/>
      <c r="D156" s="118" t="s">
        <v>76</v>
      </c>
      <c r="E156" s="127" t="s">
        <v>280</v>
      </c>
      <c r="F156" s="127" t="s">
        <v>281</v>
      </c>
      <c r="I156" s="120"/>
      <c r="J156" s="128">
        <f>BK156</f>
        <v>0</v>
      </c>
      <c r="L156" s="117"/>
      <c r="M156" s="122"/>
      <c r="P156" s="123">
        <f>SUM(P157:P165)</f>
        <v>0</v>
      </c>
      <c r="R156" s="123">
        <f>SUM(R157:R165)</f>
        <v>16.371757299999999</v>
      </c>
      <c r="T156" s="124">
        <f>SUM(T157:T165)</f>
        <v>0</v>
      </c>
      <c r="AR156" s="118" t="s">
        <v>85</v>
      </c>
      <c r="AT156" s="125" t="s">
        <v>76</v>
      </c>
      <c r="AU156" s="125" t="s">
        <v>87</v>
      </c>
      <c r="AY156" s="118" t="s">
        <v>152</v>
      </c>
      <c r="BK156" s="126">
        <f>SUM(BK157:BK165)</f>
        <v>0</v>
      </c>
    </row>
    <row r="157" spans="2:65" s="1" customFormat="1" ht="24.2" customHeight="1">
      <c r="B157" s="34"/>
      <c r="C157" s="129" t="s">
        <v>196</v>
      </c>
      <c r="D157" s="129" t="s">
        <v>156</v>
      </c>
      <c r="E157" s="130" t="s">
        <v>605</v>
      </c>
      <c r="F157" s="131" t="s">
        <v>606</v>
      </c>
      <c r="G157" s="132" t="s">
        <v>192</v>
      </c>
      <c r="H157" s="133">
        <v>7.1150000000000002</v>
      </c>
      <c r="I157" s="134"/>
      <c r="J157" s="135">
        <f>ROUND(I157*H157,2)</f>
        <v>0</v>
      </c>
      <c r="K157" s="131" t="s">
        <v>160</v>
      </c>
      <c r="L157" s="34"/>
      <c r="M157" s="136" t="s">
        <v>21</v>
      </c>
      <c r="N157" s="137" t="s">
        <v>48</v>
      </c>
      <c r="P157" s="138">
        <f>O157*H157</f>
        <v>0</v>
      </c>
      <c r="Q157" s="138">
        <v>2.3010199999999998</v>
      </c>
      <c r="R157" s="138">
        <f>Q157*H157</f>
        <v>16.371757299999999</v>
      </c>
      <c r="S157" s="138">
        <v>0</v>
      </c>
      <c r="T157" s="139">
        <f>S157*H157</f>
        <v>0</v>
      </c>
      <c r="AR157" s="140" t="s">
        <v>161</v>
      </c>
      <c r="AT157" s="140" t="s">
        <v>156</v>
      </c>
      <c r="AU157" s="140" t="s">
        <v>162</v>
      </c>
      <c r="AY157" s="18" t="s">
        <v>152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8" t="s">
        <v>85</v>
      </c>
      <c r="BK157" s="141">
        <f>ROUND(I157*H157,2)</f>
        <v>0</v>
      </c>
      <c r="BL157" s="18" t="s">
        <v>161</v>
      </c>
      <c r="BM157" s="140" t="s">
        <v>607</v>
      </c>
    </row>
    <row r="158" spans="2:65" s="1" customFormat="1" ht="11.25">
      <c r="B158" s="34"/>
      <c r="D158" s="142" t="s">
        <v>164</v>
      </c>
      <c r="F158" s="143" t="s">
        <v>608</v>
      </c>
      <c r="I158" s="144"/>
      <c r="L158" s="34"/>
      <c r="M158" s="145"/>
      <c r="T158" s="55"/>
      <c r="AT158" s="18" t="s">
        <v>164</v>
      </c>
      <c r="AU158" s="18" t="s">
        <v>162</v>
      </c>
    </row>
    <row r="159" spans="2:65" s="13" customFormat="1" ht="11.25">
      <c r="B159" s="154"/>
      <c r="D159" s="147" t="s">
        <v>166</v>
      </c>
      <c r="E159" s="155" t="s">
        <v>21</v>
      </c>
      <c r="F159" s="156" t="s">
        <v>583</v>
      </c>
      <c r="H159" s="155" t="s">
        <v>21</v>
      </c>
      <c r="I159" s="157"/>
      <c r="L159" s="154"/>
      <c r="M159" s="158"/>
      <c r="T159" s="159"/>
      <c r="AT159" s="155" t="s">
        <v>166</v>
      </c>
      <c r="AU159" s="155" t="s">
        <v>162</v>
      </c>
      <c r="AV159" s="13" t="s">
        <v>85</v>
      </c>
      <c r="AW159" s="13" t="s">
        <v>39</v>
      </c>
      <c r="AX159" s="13" t="s">
        <v>77</v>
      </c>
      <c r="AY159" s="155" t="s">
        <v>152</v>
      </c>
    </row>
    <row r="160" spans="2:65" s="12" customFormat="1" ht="11.25">
      <c r="B160" s="146"/>
      <c r="D160" s="147" t="s">
        <v>166</v>
      </c>
      <c r="E160" s="148" t="s">
        <v>21</v>
      </c>
      <c r="F160" s="149" t="s">
        <v>584</v>
      </c>
      <c r="H160" s="150">
        <v>2.8130000000000002</v>
      </c>
      <c r="I160" s="151"/>
      <c r="L160" s="146"/>
      <c r="M160" s="152"/>
      <c r="T160" s="153"/>
      <c r="AT160" s="148" t="s">
        <v>166</v>
      </c>
      <c r="AU160" s="148" t="s">
        <v>162</v>
      </c>
      <c r="AV160" s="12" t="s">
        <v>87</v>
      </c>
      <c r="AW160" s="12" t="s">
        <v>39</v>
      </c>
      <c r="AX160" s="12" t="s">
        <v>77</v>
      </c>
      <c r="AY160" s="148" t="s">
        <v>152</v>
      </c>
    </row>
    <row r="161" spans="2:65" s="13" customFormat="1" ht="11.25">
      <c r="B161" s="154"/>
      <c r="D161" s="147" t="s">
        <v>166</v>
      </c>
      <c r="E161" s="155" t="s">
        <v>21</v>
      </c>
      <c r="F161" s="156" t="s">
        <v>585</v>
      </c>
      <c r="H161" s="155" t="s">
        <v>21</v>
      </c>
      <c r="I161" s="157"/>
      <c r="L161" s="154"/>
      <c r="M161" s="158"/>
      <c r="T161" s="159"/>
      <c r="AT161" s="155" t="s">
        <v>166</v>
      </c>
      <c r="AU161" s="155" t="s">
        <v>162</v>
      </c>
      <c r="AV161" s="13" t="s">
        <v>85</v>
      </c>
      <c r="AW161" s="13" t="s">
        <v>39</v>
      </c>
      <c r="AX161" s="13" t="s">
        <v>77</v>
      </c>
      <c r="AY161" s="155" t="s">
        <v>152</v>
      </c>
    </row>
    <row r="162" spans="2:65" s="12" customFormat="1" ht="11.25">
      <c r="B162" s="146"/>
      <c r="D162" s="147" t="s">
        <v>166</v>
      </c>
      <c r="E162" s="148" t="s">
        <v>21</v>
      </c>
      <c r="F162" s="149" t="s">
        <v>586</v>
      </c>
      <c r="H162" s="150">
        <v>0.88200000000000001</v>
      </c>
      <c r="I162" s="151"/>
      <c r="L162" s="146"/>
      <c r="M162" s="152"/>
      <c r="T162" s="153"/>
      <c r="AT162" s="148" t="s">
        <v>166</v>
      </c>
      <c r="AU162" s="148" t="s">
        <v>162</v>
      </c>
      <c r="AV162" s="12" t="s">
        <v>87</v>
      </c>
      <c r="AW162" s="12" t="s">
        <v>39</v>
      </c>
      <c r="AX162" s="12" t="s">
        <v>77</v>
      </c>
      <c r="AY162" s="148" t="s">
        <v>152</v>
      </c>
    </row>
    <row r="163" spans="2:65" s="13" customFormat="1" ht="11.25">
      <c r="B163" s="154"/>
      <c r="D163" s="147" t="s">
        <v>166</v>
      </c>
      <c r="E163" s="155" t="s">
        <v>21</v>
      </c>
      <c r="F163" s="156" t="s">
        <v>587</v>
      </c>
      <c r="H163" s="155" t="s">
        <v>21</v>
      </c>
      <c r="I163" s="157"/>
      <c r="L163" s="154"/>
      <c r="M163" s="158"/>
      <c r="T163" s="159"/>
      <c r="AT163" s="155" t="s">
        <v>166</v>
      </c>
      <c r="AU163" s="155" t="s">
        <v>162</v>
      </c>
      <c r="AV163" s="13" t="s">
        <v>85</v>
      </c>
      <c r="AW163" s="13" t="s">
        <v>39</v>
      </c>
      <c r="AX163" s="13" t="s">
        <v>77</v>
      </c>
      <c r="AY163" s="155" t="s">
        <v>152</v>
      </c>
    </row>
    <row r="164" spans="2:65" s="12" customFormat="1" ht="11.25">
      <c r="B164" s="146"/>
      <c r="D164" s="147" t="s">
        <v>166</v>
      </c>
      <c r="E164" s="148" t="s">
        <v>21</v>
      </c>
      <c r="F164" s="149" t="s">
        <v>588</v>
      </c>
      <c r="H164" s="150">
        <v>3.42</v>
      </c>
      <c r="I164" s="151"/>
      <c r="L164" s="146"/>
      <c r="M164" s="152"/>
      <c r="T164" s="153"/>
      <c r="AT164" s="148" t="s">
        <v>166</v>
      </c>
      <c r="AU164" s="148" t="s">
        <v>162</v>
      </c>
      <c r="AV164" s="12" t="s">
        <v>87</v>
      </c>
      <c r="AW164" s="12" t="s">
        <v>39</v>
      </c>
      <c r="AX164" s="12" t="s">
        <v>77</v>
      </c>
      <c r="AY164" s="148" t="s">
        <v>152</v>
      </c>
    </row>
    <row r="165" spans="2:65" s="14" customFormat="1" ht="11.25">
      <c r="B165" s="160"/>
      <c r="D165" s="147" t="s">
        <v>166</v>
      </c>
      <c r="E165" s="161" t="s">
        <v>21</v>
      </c>
      <c r="F165" s="162" t="s">
        <v>207</v>
      </c>
      <c r="H165" s="163">
        <v>7.1150000000000002</v>
      </c>
      <c r="I165" s="164"/>
      <c r="L165" s="160"/>
      <c r="M165" s="165"/>
      <c r="T165" s="166"/>
      <c r="AT165" s="161" t="s">
        <v>166</v>
      </c>
      <c r="AU165" s="161" t="s">
        <v>162</v>
      </c>
      <c r="AV165" s="14" t="s">
        <v>161</v>
      </c>
      <c r="AW165" s="14" t="s">
        <v>39</v>
      </c>
      <c r="AX165" s="14" t="s">
        <v>85</v>
      </c>
      <c r="AY165" s="161" t="s">
        <v>152</v>
      </c>
    </row>
    <row r="166" spans="2:65" s="11" customFormat="1" ht="22.9" customHeight="1">
      <c r="B166" s="117"/>
      <c r="D166" s="118" t="s">
        <v>76</v>
      </c>
      <c r="E166" s="127" t="s">
        <v>183</v>
      </c>
      <c r="F166" s="127" t="s">
        <v>346</v>
      </c>
      <c r="I166" s="120"/>
      <c r="J166" s="128">
        <f>BK166</f>
        <v>0</v>
      </c>
      <c r="L166" s="117"/>
      <c r="M166" s="122"/>
      <c r="P166" s="123">
        <f>P167+P176+P180+P188</f>
        <v>0</v>
      </c>
      <c r="R166" s="123">
        <f>R167+R176+R180+R188</f>
        <v>764.39037400000007</v>
      </c>
      <c r="T166" s="124">
        <f>T167+T176+T180+T188</f>
        <v>0</v>
      </c>
      <c r="AR166" s="118" t="s">
        <v>85</v>
      </c>
      <c r="AT166" s="125" t="s">
        <v>76</v>
      </c>
      <c r="AU166" s="125" t="s">
        <v>85</v>
      </c>
      <c r="AY166" s="118" t="s">
        <v>152</v>
      </c>
      <c r="BK166" s="126">
        <f>BK167+BK176+BK180+BK188</f>
        <v>0</v>
      </c>
    </row>
    <row r="167" spans="2:65" s="11" customFormat="1" ht="20.85" customHeight="1">
      <c r="B167" s="117"/>
      <c r="D167" s="118" t="s">
        <v>76</v>
      </c>
      <c r="E167" s="127" t="s">
        <v>347</v>
      </c>
      <c r="F167" s="127" t="s">
        <v>348</v>
      </c>
      <c r="I167" s="120"/>
      <c r="J167" s="128">
        <f>BK167</f>
        <v>0</v>
      </c>
      <c r="L167" s="117"/>
      <c r="M167" s="122"/>
      <c r="P167" s="123">
        <f>SUM(P168:P175)</f>
        <v>0</v>
      </c>
      <c r="R167" s="123">
        <f>SUM(R168:R175)</f>
        <v>412.39800000000002</v>
      </c>
      <c r="T167" s="124">
        <f>SUM(T168:T175)</f>
        <v>0</v>
      </c>
      <c r="AR167" s="118" t="s">
        <v>85</v>
      </c>
      <c r="AT167" s="125" t="s">
        <v>76</v>
      </c>
      <c r="AU167" s="125" t="s">
        <v>87</v>
      </c>
      <c r="AY167" s="118" t="s">
        <v>152</v>
      </c>
      <c r="BK167" s="126">
        <f>SUM(BK168:BK175)</f>
        <v>0</v>
      </c>
    </row>
    <row r="168" spans="2:65" s="1" customFormat="1" ht="44.25" customHeight="1">
      <c r="B168" s="34"/>
      <c r="C168" s="129" t="s">
        <v>240</v>
      </c>
      <c r="D168" s="129" t="s">
        <v>156</v>
      </c>
      <c r="E168" s="130" t="s">
        <v>609</v>
      </c>
      <c r="F168" s="131" t="s">
        <v>610</v>
      </c>
      <c r="G168" s="132" t="s">
        <v>159</v>
      </c>
      <c r="H168" s="133">
        <v>654</v>
      </c>
      <c r="I168" s="134"/>
      <c r="J168" s="135">
        <f>ROUND(I168*H168,2)</f>
        <v>0</v>
      </c>
      <c r="K168" s="131" t="s">
        <v>160</v>
      </c>
      <c r="L168" s="34"/>
      <c r="M168" s="136" t="s">
        <v>21</v>
      </c>
      <c r="N168" s="137" t="s">
        <v>48</v>
      </c>
      <c r="P168" s="138">
        <f>O168*H168</f>
        <v>0</v>
      </c>
      <c r="Q168" s="138">
        <v>0.19800000000000001</v>
      </c>
      <c r="R168" s="138">
        <f>Q168*H168</f>
        <v>129.49200000000002</v>
      </c>
      <c r="S168" s="138">
        <v>0</v>
      </c>
      <c r="T168" s="139">
        <f>S168*H168</f>
        <v>0</v>
      </c>
      <c r="AR168" s="140" t="s">
        <v>161</v>
      </c>
      <c r="AT168" s="140" t="s">
        <v>156</v>
      </c>
      <c r="AU168" s="140" t="s">
        <v>162</v>
      </c>
      <c r="AY168" s="18" t="s">
        <v>152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8" t="s">
        <v>85</v>
      </c>
      <c r="BK168" s="141">
        <f>ROUND(I168*H168,2)</f>
        <v>0</v>
      </c>
      <c r="BL168" s="18" t="s">
        <v>161</v>
      </c>
      <c r="BM168" s="140" t="s">
        <v>611</v>
      </c>
    </row>
    <row r="169" spans="2:65" s="1" customFormat="1" ht="11.25">
      <c r="B169" s="34"/>
      <c r="D169" s="142" t="s">
        <v>164</v>
      </c>
      <c r="F169" s="143" t="s">
        <v>612</v>
      </c>
      <c r="I169" s="144"/>
      <c r="L169" s="34"/>
      <c r="M169" s="145"/>
      <c r="T169" s="55"/>
      <c r="AT169" s="18" t="s">
        <v>164</v>
      </c>
      <c r="AU169" s="18" t="s">
        <v>162</v>
      </c>
    </row>
    <row r="170" spans="2:65" s="12" customFormat="1" ht="11.25">
      <c r="B170" s="146"/>
      <c r="D170" s="147" t="s">
        <v>166</v>
      </c>
      <c r="E170" s="148" t="s">
        <v>21</v>
      </c>
      <c r="F170" s="149" t="s">
        <v>613</v>
      </c>
      <c r="H170" s="150">
        <v>654</v>
      </c>
      <c r="I170" s="151"/>
      <c r="L170" s="146"/>
      <c r="M170" s="152"/>
      <c r="T170" s="153"/>
      <c r="AT170" s="148" t="s">
        <v>166</v>
      </c>
      <c r="AU170" s="148" t="s">
        <v>162</v>
      </c>
      <c r="AV170" s="12" t="s">
        <v>87</v>
      </c>
      <c r="AW170" s="12" t="s">
        <v>39</v>
      </c>
      <c r="AX170" s="12" t="s">
        <v>85</v>
      </c>
      <c r="AY170" s="148" t="s">
        <v>152</v>
      </c>
    </row>
    <row r="171" spans="2:65" s="1" customFormat="1" ht="44.25" customHeight="1">
      <c r="B171" s="34"/>
      <c r="C171" s="129" t="s">
        <v>8</v>
      </c>
      <c r="D171" s="129" t="s">
        <v>156</v>
      </c>
      <c r="E171" s="130" t="s">
        <v>350</v>
      </c>
      <c r="F171" s="131" t="s">
        <v>351</v>
      </c>
      <c r="G171" s="132" t="s">
        <v>159</v>
      </c>
      <c r="H171" s="133">
        <v>654</v>
      </c>
      <c r="I171" s="134"/>
      <c r="J171" s="135">
        <f>ROUND(I171*H171,2)</f>
        <v>0</v>
      </c>
      <c r="K171" s="131" t="s">
        <v>160</v>
      </c>
      <c r="L171" s="34"/>
      <c r="M171" s="136" t="s">
        <v>21</v>
      </c>
      <c r="N171" s="137" t="s">
        <v>48</v>
      </c>
      <c r="P171" s="138">
        <f>O171*H171</f>
        <v>0</v>
      </c>
      <c r="Q171" s="138">
        <v>0.38700000000000001</v>
      </c>
      <c r="R171" s="138">
        <f>Q171*H171</f>
        <v>253.09800000000001</v>
      </c>
      <c r="S171" s="138">
        <v>0</v>
      </c>
      <c r="T171" s="139">
        <f>S171*H171</f>
        <v>0</v>
      </c>
      <c r="AR171" s="140" t="s">
        <v>161</v>
      </c>
      <c r="AT171" s="140" t="s">
        <v>156</v>
      </c>
      <c r="AU171" s="140" t="s">
        <v>162</v>
      </c>
      <c r="AY171" s="18" t="s">
        <v>152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8" t="s">
        <v>85</v>
      </c>
      <c r="BK171" s="141">
        <f>ROUND(I171*H171,2)</f>
        <v>0</v>
      </c>
      <c r="BL171" s="18" t="s">
        <v>161</v>
      </c>
      <c r="BM171" s="140" t="s">
        <v>614</v>
      </c>
    </row>
    <row r="172" spans="2:65" s="1" customFormat="1" ht="11.25">
      <c r="B172" s="34"/>
      <c r="D172" s="142" t="s">
        <v>164</v>
      </c>
      <c r="F172" s="143" t="s">
        <v>353</v>
      </c>
      <c r="I172" s="144"/>
      <c r="L172" s="34"/>
      <c r="M172" s="145"/>
      <c r="T172" s="55"/>
      <c r="AT172" s="18" t="s">
        <v>164</v>
      </c>
      <c r="AU172" s="18" t="s">
        <v>162</v>
      </c>
    </row>
    <row r="173" spans="2:65" s="1" customFormat="1" ht="33" customHeight="1">
      <c r="B173" s="34"/>
      <c r="C173" s="129" t="s">
        <v>208</v>
      </c>
      <c r="D173" s="129" t="s">
        <v>156</v>
      </c>
      <c r="E173" s="130" t="s">
        <v>360</v>
      </c>
      <c r="F173" s="131" t="s">
        <v>361</v>
      </c>
      <c r="G173" s="132" t="s">
        <v>159</v>
      </c>
      <c r="H173" s="133">
        <v>86.4</v>
      </c>
      <c r="I173" s="134"/>
      <c r="J173" s="135">
        <f>ROUND(I173*H173,2)</f>
        <v>0</v>
      </c>
      <c r="K173" s="131" t="s">
        <v>160</v>
      </c>
      <c r="L173" s="34"/>
      <c r="M173" s="136" t="s">
        <v>21</v>
      </c>
      <c r="N173" s="137" t="s">
        <v>48</v>
      </c>
      <c r="P173" s="138">
        <f>O173*H173</f>
        <v>0</v>
      </c>
      <c r="Q173" s="138">
        <v>0.34499999999999997</v>
      </c>
      <c r="R173" s="138">
        <f>Q173*H173</f>
        <v>29.808</v>
      </c>
      <c r="S173" s="138">
        <v>0</v>
      </c>
      <c r="T173" s="139">
        <f>S173*H173</f>
        <v>0</v>
      </c>
      <c r="AR173" s="140" t="s">
        <v>161</v>
      </c>
      <c r="AT173" s="140" t="s">
        <v>156</v>
      </c>
      <c r="AU173" s="140" t="s">
        <v>162</v>
      </c>
      <c r="AY173" s="18" t="s">
        <v>152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8" t="s">
        <v>85</v>
      </c>
      <c r="BK173" s="141">
        <f>ROUND(I173*H173,2)</f>
        <v>0</v>
      </c>
      <c r="BL173" s="18" t="s">
        <v>161</v>
      </c>
      <c r="BM173" s="140" t="s">
        <v>615</v>
      </c>
    </row>
    <row r="174" spans="2:65" s="1" customFormat="1" ht="11.25">
      <c r="B174" s="34"/>
      <c r="D174" s="142" t="s">
        <v>164</v>
      </c>
      <c r="F174" s="143" t="s">
        <v>363</v>
      </c>
      <c r="I174" s="144"/>
      <c r="L174" s="34"/>
      <c r="M174" s="145"/>
      <c r="T174" s="55"/>
      <c r="AT174" s="18" t="s">
        <v>164</v>
      </c>
      <c r="AU174" s="18" t="s">
        <v>162</v>
      </c>
    </row>
    <row r="175" spans="2:65" s="12" customFormat="1" ht="11.25">
      <c r="B175" s="146"/>
      <c r="D175" s="147" t="s">
        <v>166</v>
      </c>
      <c r="E175" s="148" t="s">
        <v>21</v>
      </c>
      <c r="F175" s="149" t="s">
        <v>616</v>
      </c>
      <c r="H175" s="150">
        <v>86.4</v>
      </c>
      <c r="I175" s="151"/>
      <c r="L175" s="146"/>
      <c r="M175" s="152"/>
      <c r="T175" s="153"/>
      <c r="AT175" s="148" t="s">
        <v>166</v>
      </c>
      <c r="AU175" s="148" t="s">
        <v>162</v>
      </c>
      <c r="AV175" s="12" t="s">
        <v>87</v>
      </c>
      <c r="AW175" s="12" t="s">
        <v>39</v>
      </c>
      <c r="AX175" s="12" t="s">
        <v>85</v>
      </c>
      <c r="AY175" s="148" t="s">
        <v>152</v>
      </c>
    </row>
    <row r="176" spans="2:65" s="11" customFormat="1" ht="20.85" customHeight="1">
      <c r="B176" s="117"/>
      <c r="D176" s="118" t="s">
        <v>76</v>
      </c>
      <c r="E176" s="127" t="s">
        <v>365</v>
      </c>
      <c r="F176" s="127" t="s">
        <v>366</v>
      </c>
      <c r="I176" s="120"/>
      <c r="J176" s="128">
        <f>BK176</f>
        <v>0</v>
      </c>
      <c r="L176" s="117"/>
      <c r="M176" s="122"/>
      <c r="P176" s="123">
        <f>SUM(P177:P179)</f>
        <v>0</v>
      </c>
      <c r="R176" s="123">
        <f>SUM(R177:R179)</f>
        <v>329.40017999999998</v>
      </c>
      <c r="T176" s="124">
        <f>SUM(T177:T179)</f>
        <v>0</v>
      </c>
      <c r="AR176" s="118" t="s">
        <v>85</v>
      </c>
      <c r="AT176" s="125" t="s">
        <v>76</v>
      </c>
      <c r="AU176" s="125" t="s">
        <v>87</v>
      </c>
      <c r="AY176" s="118" t="s">
        <v>152</v>
      </c>
      <c r="BK176" s="126">
        <f>SUM(BK177:BK179)</f>
        <v>0</v>
      </c>
    </row>
    <row r="177" spans="2:65" s="1" customFormat="1" ht="37.9" customHeight="1">
      <c r="B177" s="34"/>
      <c r="C177" s="129" t="s">
        <v>238</v>
      </c>
      <c r="D177" s="129" t="s">
        <v>156</v>
      </c>
      <c r="E177" s="130" t="s">
        <v>617</v>
      </c>
      <c r="F177" s="131" t="s">
        <v>618</v>
      </c>
      <c r="G177" s="132" t="s">
        <v>159</v>
      </c>
      <c r="H177" s="133">
        <v>654</v>
      </c>
      <c r="I177" s="134"/>
      <c r="J177" s="135">
        <f>ROUND(I177*H177,2)</f>
        <v>0</v>
      </c>
      <c r="K177" s="131" t="s">
        <v>160</v>
      </c>
      <c r="L177" s="34"/>
      <c r="M177" s="136" t="s">
        <v>21</v>
      </c>
      <c r="N177" s="137" t="s">
        <v>48</v>
      </c>
      <c r="P177" s="138">
        <f>O177*H177</f>
        <v>0</v>
      </c>
      <c r="Q177" s="138">
        <v>2.647E-2</v>
      </c>
      <c r="R177" s="138">
        <f>Q177*H177</f>
        <v>17.31138</v>
      </c>
      <c r="S177" s="138">
        <v>0</v>
      </c>
      <c r="T177" s="139">
        <f>S177*H177</f>
        <v>0</v>
      </c>
      <c r="AR177" s="140" t="s">
        <v>161</v>
      </c>
      <c r="AT177" s="140" t="s">
        <v>156</v>
      </c>
      <c r="AU177" s="140" t="s">
        <v>162</v>
      </c>
      <c r="AY177" s="18" t="s">
        <v>152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8" t="s">
        <v>85</v>
      </c>
      <c r="BK177" s="141">
        <f>ROUND(I177*H177,2)</f>
        <v>0</v>
      </c>
      <c r="BL177" s="18" t="s">
        <v>161</v>
      </c>
      <c r="BM177" s="140" t="s">
        <v>619</v>
      </c>
    </row>
    <row r="178" spans="2:65" s="1" customFormat="1" ht="11.25">
      <c r="B178" s="34"/>
      <c r="D178" s="142" t="s">
        <v>164</v>
      </c>
      <c r="F178" s="143" t="s">
        <v>620</v>
      </c>
      <c r="I178" s="144"/>
      <c r="L178" s="34"/>
      <c r="M178" s="145"/>
      <c r="T178" s="55"/>
      <c r="AT178" s="18" t="s">
        <v>164</v>
      </c>
      <c r="AU178" s="18" t="s">
        <v>162</v>
      </c>
    </row>
    <row r="179" spans="2:65" s="1" customFormat="1" ht="24.2" customHeight="1">
      <c r="B179" s="34"/>
      <c r="C179" s="129" t="s">
        <v>251</v>
      </c>
      <c r="D179" s="129" t="s">
        <v>156</v>
      </c>
      <c r="E179" s="130" t="s">
        <v>621</v>
      </c>
      <c r="F179" s="131" t="s">
        <v>622</v>
      </c>
      <c r="G179" s="132" t="s">
        <v>159</v>
      </c>
      <c r="H179" s="133">
        <v>654</v>
      </c>
      <c r="I179" s="134"/>
      <c r="J179" s="135">
        <f>ROUND(I179*H179,2)</f>
        <v>0</v>
      </c>
      <c r="K179" s="131" t="s">
        <v>21</v>
      </c>
      <c r="L179" s="34"/>
      <c r="M179" s="136" t="s">
        <v>21</v>
      </c>
      <c r="N179" s="137" t="s">
        <v>48</v>
      </c>
      <c r="P179" s="138">
        <f>O179*H179</f>
        <v>0</v>
      </c>
      <c r="Q179" s="138">
        <v>0.47720000000000001</v>
      </c>
      <c r="R179" s="138">
        <f>Q179*H179</f>
        <v>312.08879999999999</v>
      </c>
      <c r="S179" s="138">
        <v>0</v>
      </c>
      <c r="T179" s="139">
        <f>S179*H179</f>
        <v>0</v>
      </c>
      <c r="AR179" s="140" t="s">
        <v>161</v>
      </c>
      <c r="AT179" s="140" t="s">
        <v>156</v>
      </c>
      <c r="AU179" s="140" t="s">
        <v>162</v>
      </c>
      <c r="AY179" s="18" t="s">
        <v>152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8" t="s">
        <v>85</v>
      </c>
      <c r="BK179" s="141">
        <f>ROUND(I179*H179,2)</f>
        <v>0</v>
      </c>
      <c r="BL179" s="18" t="s">
        <v>161</v>
      </c>
      <c r="BM179" s="140" t="s">
        <v>623</v>
      </c>
    </row>
    <row r="180" spans="2:65" s="11" customFormat="1" ht="20.85" customHeight="1">
      <c r="B180" s="117"/>
      <c r="D180" s="118" t="s">
        <v>76</v>
      </c>
      <c r="E180" s="127" t="s">
        <v>371</v>
      </c>
      <c r="F180" s="127" t="s">
        <v>372</v>
      </c>
      <c r="I180" s="120"/>
      <c r="J180" s="128">
        <f>BK180</f>
        <v>0</v>
      </c>
      <c r="L180" s="117"/>
      <c r="M180" s="122"/>
      <c r="P180" s="123">
        <f>SUM(P181:P187)</f>
        <v>0</v>
      </c>
      <c r="R180" s="123">
        <f>SUM(R181:R187)</f>
        <v>5.3890000000000002</v>
      </c>
      <c r="T180" s="124">
        <f>SUM(T181:T187)</f>
        <v>0</v>
      </c>
      <c r="AR180" s="118" t="s">
        <v>85</v>
      </c>
      <c r="AT180" s="125" t="s">
        <v>76</v>
      </c>
      <c r="AU180" s="125" t="s">
        <v>87</v>
      </c>
      <c r="AY180" s="118" t="s">
        <v>152</v>
      </c>
      <c r="BK180" s="126">
        <f>SUM(BK181:BK187)</f>
        <v>0</v>
      </c>
    </row>
    <row r="181" spans="2:65" s="1" customFormat="1" ht="24.2" customHeight="1">
      <c r="B181" s="34"/>
      <c r="C181" s="129" t="s">
        <v>266</v>
      </c>
      <c r="D181" s="129" t="s">
        <v>156</v>
      </c>
      <c r="E181" s="130" t="s">
        <v>624</v>
      </c>
      <c r="F181" s="131" t="s">
        <v>625</v>
      </c>
      <c r="G181" s="132" t="s">
        <v>159</v>
      </c>
      <c r="H181" s="133">
        <v>654</v>
      </c>
      <c r="I181" s="134"/>
      <c r="J181" s="135">
        <f>ROUND(I181*H181,2)</f>
        <v>0</v>
      </c>
      <c r="K181" s="131" t="s">
        <v>21</v>
      </c>
      <c r="L181" s="34"/>
      <c r="M181" s="136" t="s">
        <v>21</v>
      </c>
      <c r="N181" s="137" t="s">
        <v>48</v>
      </c>
      <c r="P181" s="138">
        <f>O181*H181</f>
        <v>0</v>
      </c>
      <c r="Q181" s="138">
        <v>8.0000000000000002E-3</v>
      </c>
      <c r="R181" s="138">
        <f>Q181*H181</f>
        <v>5.2320000000000002</v>
      </c>
      <c r="S181" s="138">
        <v>0</v>
      </c>
      <c r="T181" s="139">
        <f>S181*H181</f>
        <v>0</v>
      </c>
      <c r="AR181" s="140" t="s">
        <v>161</v>
      </c>
      <c r="AT181" s="140" t="s">
        <v>156</v>
      </c>
      <c r="AU181" s="140" t="s">
        <v>162</v>
      </c>
      <c r="AY181" s="18" t="s">
        <v>152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8" t="s">
        <v>85</v>
      </c>
      <c r="BK181" s="141">
        <f>ROUND(I181*H181,2)</f>
        <v>0</v>
      </c>
      <c r="BL181" s="18" t="s">
        <v>161</v>
      </c>
      <c r="BM181" s="140" t="s">
        <v>626</v>
      </c>
    </row>
    <row r="182" spans="2:65" s="1" customFormat="1" ht="24.2" customHeight="1">
      <c r="B182" s="34"/>
      <c r="C182" s="129" t="s">
        <v>273</v>
      </c>
      <c r="D182" s="129" t="s">
        <v>156</v>
      </c>
      <c r="E182" s="130" t="s">
        <v>627</v>
      </c>
      <c r="F182" s="131" t="s">
        <v>628</v>
      </c>
      <c r="G182" s="132" t="s">
        <v>513</v>
      </c>
      <c r="H182" s="133">
        <v>314</v>
      </c>
      <c r="I182" s="134"/>
      <c r="J182" s="135">
        <f>ROUND(I182*H182,2)</f>
        <v>0</v>
      </c>
      <c r="K182" s="131" t="s">
        <v>21</v>
      </c>
      <c r="L182" s="34"/>
      <c r="M182" s="136" t="s">
        <v>21</v>
      </c>
      <c r="N182" s="137" t="s">
        <v>48</v>
      </c>
      <c r="P182" s="138">
        <f>O182*H182</f>
        <v>0</v>
      </c>
      <c r="Q182" s="138">
        <v>5.0000000000000001E-4</v>
      </c>
      <c r="R182" s="138">
        <f>Q182*H182</f>
        <v>0.157</v>
      </c>
      <c r="S182" s="138">
        <v>0</v>
      </c>
      <c r="T182" s="139">
        <f>S182*H182</f>
        <v>0</v>
      </c>
      <c r="AR182" s="140" t="s">
        <v>161</v>
      </c>
      <c r="AT182" s="140" t="s">
        <v>156</v>
      </c>
      <c r="AU182" s="140" t="s">
        <v>162</v>
      </c>
      <c r="AY182" s="18" t="s">
        <v>152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8" t="s">
        <v>85</v>
      </c>
      <c r="BK182" s="141">
        <f>ROUND(I182*H182,2)</f>
        <v>0</v>
      </c>
      <c r="BL182" s="18" t="s">
        <v>161</v>
      </c>
      <c r="BM182" s="140" t="s">
        <v>629</v>
      </c>
    </row>
    <row r="183" spans="2:65" s="12" customFormat="1" ht="11.25">
      <c r="B183" s="146"/>
      <c r="D183" s="147" t="s">
        <v>166</v>
      </c>
      <c r="E183" s="148" t="s">
        <v>21</v>
      </c>
      <c r="F183" s="149" t="s">
        <v>630</v>
      </c>
      <c r="H183" s="150">
        <v>145</v>
      </c>
      <c r="I183" s="151"/>
      <c r="L183" s="146"/>
      <c r="M183" s="152"/>
      <c r="T183" s="153"/>
      <c r="AT183" s="148" t="s">
        <v>166</v>
      </c>
      <c r="AU183" s="148" t="s">
        <v>162</v>
      </c>
      <c r="AV183" s="12" t="s">
        <v>87</v>
      </c>
      <c r="AW183" s="12" t="s">
        <v>39</v>
      </c>
      <c r="AX183" s="12" t="s">
        <v>77</v>
      </c>
      <c r="AY183" s="148" t="s">
        <v>152</v>
      </c>
    </row>
    <row r="184" spans="2:65" s="12" customFormat="1" ht="11.25">
      <c r="B184" s="146"/>
      <c r="D184" s="147" t="s">
        <v>166</v>
      </c>
      <c r="E184" s="148" t="s">
        <v>21</v>
      </c>
      <c r="F184" s="149" t="s">
        <v>631</v>
      </c>
      <c r="H184" s="150">
        <v>72</v>
      </c>
      <c r="I184" s="151"/>
      <c r="L184" s="146"/>
      <c r="M184" s="152"/>
      <c r="T184" s="153"/>
      <c r="AT184" s="148" t="s">
        <v>166</v>
      </c>
      <c r="AU184" s="148" t="s">
        <v>162</v>
      </c>
      <c r="AV184" s="12" t="s">
        <v>87</v>
      </c>
      <c r="AW184" s="12" t="s">
        <v>39</v>
      </c>
      <c r="AX184" s="12" t="s">
        <v>77</v>
      </c>
      <c r="AY184" s="148" t="s">
        <v>152</v>
      </c>
    </row>
    <row r="185" spans="2:65" s="12" customFormat="1" ht="11.25">
      <c r="B185" s="146"/>
      <c r="D185" s="147" t="s">
        <v>166</v>
      </c>
      <c r="E185" s="148" t="s">
        <v>21</v>
      </c>
      <c r="F185" s="149" t="s">
        <v>632</v>
      </c>
      <c r="H185" s="150">
        <v>55</v>
      </c>
      <c r="I185" s="151"/>
      <c r="L185" s="146"/>
      <c r="M185" s="152"/>
      <c r="T185" s="153"/>
      <c r="AT185" s="148" t="s">
        <v>166</v>
      </c>
      <c r="AU185" s="148" t="s">
        <v>162</v>
      </c>
      <c r="AV185" s="12" t="s">
        <v>87</v>
      </c>
      <c r="AW185" s="12" t="s">
        <v>39</v>
      </c>
      <c r="AX185" s="12" t="s">
        <v>77</v>
      </c>
      <c r="AY185" s="148" t="s">
        <v>152</v>
      </c>
    </row>
    <row r="186" spans="2:65" s="12" customFormat="1" ht="11.25">
      <c r="B186" s="146"/>
      <c r="D186" s="147" t="s">
        <v>166</v>
      </c>
      <c r="E186" s="148" t="s">
        <v>21</v>
      </c>
      <c r="F186" s="149" t="s">
        <v>633</v>
      </c>
      <c r="H186" s="150">
        <v>42</v>
      </c>
      <c r="I186" s="151"/>
      <c r="L186" s="146"/>
      <c r="M186" s="152"/>
      <c r="T186" s="153"/>
      <c r="AT186" s="148" t="s">
        <v>166</v>
      </c>
      <c r="AU186" s="148" t="s">
        <v>162</v>
      </c>
      <c r="AV186" s="12" t="s">
        <v>87</v>
      </c>
      <c r="AW186" s="12" t="s">
        <v>39</v>
      </c>
      <c r="AX186" s="12" t="s">
        <v>77</v>
      </c>
      <c r="AY186" s="148" t="s">
        <v>152</v>
      </c>
    </row>
    <row r="187" spans="2:65" s="14" customFormat="1" ht="11.25">
      <c r="B187" s="160"/>
      <c r="D187" s="147" t="s">
        <v>166</v>
      </c>
      <c r="E187" s="161" t="s">
        <v>21</v>
      </c>
      <c r="F187" s="162" t="s">
        <v>207</v>
      </c>
      <c r="H187" s="163">
        <v>314</v>
      </c>
      <c r="I187" s="164"/>
      <c r="L187" s="160"/>
      <c r="M187" s="165"/>
      <c r="T187" s="166"/>
      <c r="AT187" s="161" t="s">
        <v>166</v>
      </c>
      <c r="AU187" s="161" t="s">
        <v>162</v>
      </c>
      <c r="AV187" s="14" t="s">
        <v>161</v>
      </c>
      <c r="AW187" s="14" t="s">
        <v>39</v>
      </c>
      <c r="AX187" s="14" t="s">
        <v>85</v>
      </c>
      <c r="AY187" s="161" t="s">
        <v>152</v>
      </c>
    </row>
    <row r="188" spans="2:65" s="11" customFormat="1" ht="20.85" customHeight="1">
      <c r="B188" s="117"/>
      <c r="D188" s="118" t="s">
        <v>76</v>
      </c>
      <c r="E188" s="127" t="s">
        <v>385</v>
      </c>
      <c r="F188" s="127" t="s">
        <v>386</v>
      </c>
      <c r="I188" s="120"/>
      <c r="J188" s="128">
        <f>BK188</f>
        <v>0</v>
      </c>
      <c r="L188" s="117"/>
      <c r="M188" s="122"/>
      <c r="P188" s="123">
        <f>SUM(P189:P198)</f>
        <v>0</v>
      </c>
      <c r="R188" s="123">
        <f>SUM(R189:R198)</f>
        <v>17.203194</v>
      </c>
      <c r="T188" s="124">
        <f>SUM(T189:T198)</f>
        <v>0</v>
      </c>
      <c r="AR188" s="118" t="s">
        <v>85</v>
      </c>
      <c r="AT188" s="125" t="s">
        <v>76</v>
      </c>
      <c r="AU188" s="125" t="s">
        <v>87</v>
      </c>
      <c r="AY188" s="118" t="s">
        <v>152</v>
      </c>
      <c r="BK188" s="126">
        <f>SUM(BK189:BK198)</f>
        <v>0</v>
      </c>
    </row>
    <row r="189" spans="2:65" s="1" customFormat="1" ht="78" customHeight="1">
      <c r="B189" s="34"/>
      <c r="C189" s="129" t="s">
        <v>7</v>
      </c>
      <c r="D189" s="129" t="s">
        <v>156</v>
      </c>
      <c r="E189" s="130" t="s">
        <v>388</v>
      </c>
      <c r="F189" s="131" t="s">
        <v>389</v>
      </c>
      <c r="G189" s="132" t="s">
        <v>159</v>
      </c>
      <c r="H189" s="133">
        <v>67.8</v>
      </c>
      <c r="I189" s="134"/>
      <c r="J189" s="135">
        <f>ROUND(I189*H189,2)</f>
        <v>0</v>
      </c>
      <c r="K189" s="131" t="s">
        <v>160</v>
      </c>
      <c r="L189" s="34"/>
      <c r="M189" s="136" t="s">
        <v>21</v>
      </c>
      <c r="N189" s="137" t="s">
        <v>48</v>
      </c>
      <c r="P189" s="138">
        <f>O189*H189</f>
        <v>0</v>
      </c>
      <c r="Q189" s="138">
        <v>8.9219999999999994E-2</v>
      </c>
      <c r="R189" s="138">
        <f>Q189*H189</f>
        <v>6.0491159999999997</v>
      </c>
      <c r="S189" s="138">
        <v>0</v>
      </c>
      <c r="T189" s="139">
        <f>S189*H189</f>
        <v>0</v>
      </c>
      <c r="AR189" s="140" t="s">
        <v>161</v>
      </c>
      <c r="AT189" s="140" t="s">
        <v>156</v>
      </c>
      <c r="AU189" s="140" t="s">
        <v>162</v>
      </c>
      <c r="AY189" s="18" t="s">
        <v>152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8" t="s">
        <v>85</v>
      </c>
      <c r="BK189" s="141">
        <f>ROUND(I189*H189,2)</f>
        <v>0</v>
      </c>
      <c r="BL189" s="18" t="s">
        <v>161</v>
      </c>
      <c r="BM189" s="140" t="s">
        <v>634</v>
      </c>
    </row>
    <row r="190" spans="2:65" s="1" customFormat="1" ht="11.25">
      <c r="B190" s="34"/>
      <c r="D190" s="142" t="s">
        <v>164</v>
      </c>
      <c r="F190" s="143" t="s">
        <v>391</v>
      </c>
      <c r="I190" s="144"/>
      <c r="L190" s="34"/>
      <c r="M190" s="145"/>
      <c r="T190" s="55"/>
      <c r="AT190" s="18" t="s">
        <v>164</v>
      </c>
      <c r="AU190" s="18" t="s">
        <v>162</v>
      </c>
    </row>
    <row r="191" spans="2:65" s="12" customFormat="1" ht="11.25">
      <c r="B191" s="146"/>
      <c r="D191" s="147" t="s">
        <v>166</v>
      </c>
      <c r="E191" s="148" t="s">
        <v>21</v>
      </c>
      <c r="F191" s="149" t="s">
        <v>635</v>
      </c>
      <c r="H191" s="150">
        <v>67.8</v>
      </c>
      <c r="I191" s="151"/>
      <c r="L191" s="146"/>
      <c r="M191" s="152"/>
      <c r="T191" s="153"/>
      <c r="AT191" s="148" t="s">
        <v>166</v>
      </c>
      <c r="AU191" s="148" t="s">
        <v>162</v>
      </c>
      <c r="AV191" s="12" t="s">
        <v>87</v>
      </c>
      <c r="AW191" s="12" t="s">
        <v>39</v>
      </c>
      <c r="AX191" s="12" t="s">
        <v>85</v>
      </c>
      <c r="AY191" s="148" t="s">
        <v>152</v>
      </c>
    </row>
    <row r="192" spans="2:65" s="1" customFormat="1" ht="21.75" customHeight="1">
      <c r="B192" s="34"/>
      <c r="C192" s="167" t="s">
        <v>286</v>
      </c>
      <c r="D192" s="167" t="s">
        <v>267</v>
      </c>
      <c r="E192" s="168" t="s">
        <v>393</v>
      </c>
      <c r="F192" s="169" t="s">
        <v>394</v>
      </c>
      <c r="G192" s="170" t="s">
        <v>159</v>
      </c>
      <c r="H192" s="171">
        <v>69.834000000000003</v>
      </c>
      <c r="I192" s="172"/>
      <c r="J192" s="173">
        <f>ROUND(I192*H192,2)</f>
        <v>0</v>
      </c>
      <c r="K192" s="169" t="s">
        <v>160</v>
      </c>
      <c r="L192" s="174"/>
      <c r="M192" s="175" t="s">
        <v>21</v>
      </c>
      <c r="N192" s="176" t="s">
        <v>48</v>
      </c>
      <c r="P192" s="138">
        <f>O192*H192</f>
        <v>0</v>
      </c>
      <c r="Q192" s="138">
        <v>0.13100000000000001</v>
      </c>
      <c r="R192" s="138">
        <f>Q192*H192</f>
        <v>9.1482540000000014</v>
      </c>
      <c r="S192" s="138">
        <v>0</v>
      </c>
      <c r="T192" s="139">
        <f>S192*H192</f>
        <v>0</v>
      </c>
      <c r="AR192" s="140" t="s">
        <v>210</v>
      </c>
      <c r="AT192" s="140" t="s">
        <v>267</v>
      </c>
      <c r="AU192" s="140" t="s">
        <v>162</v>
      </c>
      <c r="AY192" s="18" t="s">
        <v>152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8" t="s">
        <v>85</v>
      </c>
      <c r="BK192" s="141">
        <f>ROUND(I192*H192,2)</f>
        <v>0</v>
      </c>
      <c r="BL192" s="18" t="s">
        <v>161</v>
      </c>
      <c r="BM192" s="140" t="s">
        <v>636</v>
      </c>
    </row>
    <row r="193" spans="2:65" s="12" customFormat="1" ht="11.25">
      <c r="B193" s="146"/>
      <c r="D193" s="147" t="s">
        <v>166</v>
      </c>
      <c r="E193" s="148" t="s">
        <v>21</v>
      </c>
      <c r="F193" s="149" t="s">
        <v>637</v>
      </c>
      <c r="H193" s="150">
        <v>69.834000000000003</v>
      </c>
      <c r="I193" s="151"/>
      <c r="L193" s="146"/>
      <c r="M193" s="152"/>
      <c r="T193" s="153"/>
      <c r="AT193" s="148" t="s">
        <v>166</v>
      </c>
      <c r="AU193" s="148" t="s">
        <v>162</v>
      </c>
      <c r="AV193" s="12" t="s">
        <v>87</v>
      </c>
      <c r="AW193" s="12" t="s">
        <v>39</v>
      </c>
      <c r="AX193" s="12" t="s">
        <v>85</v>
      </c>
      <c r="AY193" s="148" t="s">
        <v>152</v>
      </c>
    </row>
    <row r="194" spans="2:65" s="1" customFormat="1" ht="62.65" customHeight="1">
      <c r="B194" s="34"/>
      <c r="C194" s="129" t="s">
        <v>292</v>
      </c>
      <c r="D194" s="129" t="s">
        <v>156</v>
      </c>
      <c r="E194" s="130" t="s">
        <v>638</v>
      </c>
      <c r="F194" s="131" t="s">
        <v>639</v>
      </c>
      <c r="G194" s="132" t="s">
        <v>159</v>
      </c>
      <c r="H194" s="133">
        <v>18.600000000000001</v>
      </c>
      <c r="I194" s="134"/>
      <c r="J194" s="135">
        <f>ROUND(I194*H194,2)</f>
        <v>0</v>
      </c>
      <c r="K194" s="131" t="s">
        <v>160</v>
      </c>
      <c r="L194" s="34"/>
      <c r="M194" s="136" t="s">
        <v>21</v>
      </c>
      <c r="N194" s="137" t="s">
        <v>48</v>
      </c>
      <c r="P194" s="138">
        <f>O194*H194</f>
        <v>0</v>
      </c>
      <c r="Q194" s="138">
        <v>8.0030000000000004E-2</v>
      </c>
      <c r="R194" s="138">
        <f>Q194*H194</f>
        <v>1.4885580000000003</v>
      </c>
      <c r="S194" s="138">
        <v>0</v>
      </c>
      <c r="T194" s="139">
        <f>S194*H194</f>
        <v>0</v>
      </c>
      <c r="AR194" s="140" t="s">
        <v>161</v>
      </c>
      <c r="AT194" s="140" t="s">
        <v>156</v>
      </c>
      <c r="AU194" s="140" t="s">
        <v>162</v>
      </c>
      <c r="AY194" s="18" t="s">
        <v>152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8" t="s">
        <v>85</v>
      </c>
      <c r="BK194" s="141">
        <f>ROUND(I194*H194,2)</f>
        <v>0</v>
      </c>
      <c r="BL194" s="18" t="s">
        <v>161</v>
      </c>
      <c r="BM194" s="140" t="s">
        <v>640</v>
      </c>
    </row>
    <row r="195" spans="2:65" s="1" customFormat="1" ht="11.25">
      <c r="B195" s="34"/>
      <c r="D195" s="142" t="s">
        <v>164</v>
      </c>
      <c r="F195" s="143" t="s">
        <v>641</v>
      </c>
      <c r="I195" s="144"/>
      <c r="L195" s="34"/>
      <c r="M195" s="145"/>
      <c r="T195" s="55"/>
      <c r="AT195" s="18" t="s">
        <v>164</v>
      </c>
      <c r="AU195" s="18" t="s">
        <v>162</v>
      </c>
    </row>
    <row r="196" spans="2:65" s="12" customFormat="1" ht="11.25">
      <c r="B196" s="146"/>
      <c r="D196" s="147" t="s">
        <v>166</v>
      </c>
      <c r="E196" s="148" t="s">
        <v>21</v>
      </c>
      <c r="F196" s="149" t="s">
        <v>642</v>
      </c>
      <c r="H196" s="150">
        <v>18.600000000000001</v>
      </c>
      <c r="I196" s="151"/>
      <c r="L196" s="146"/>
      <c r="M196" s="152"/>
      <c r="T196" s="153"/>
      <c r="AT196" s="148" t="s">
        <v>166</v>
      </c>
      <c r="AU196" s="148" t="s">
        <v>162</v>
      </c>
      <c r="AV196" s="12" t="s">
        <v>87</v>
      </c>
      <c r="AW196" s="12" t="s">
        <v>39</v>
      </c>
      <c r="AX196" s="12" t="s">
        <v>85</v>
      </c>
      <c r="AY196" s="148" t="s">
        <v>152</v>
      </c>
    </row>
    <row r="197" spans="2:65" s="1" customFormat="1" ht="16.5" customHeight="1">
      <c r="B197" s="34"/>
      <c r="C197" s="167" t="s">
        <v>306</v>
      </c>
      <c r="D197" s="167" t="s">
        <v>267</v>
      </c>
      <c r="E197" s="168" t="s">
        <v>643</v>
      </c>
      <c r="F197" s="169" t="s">
        <v>644</v>
      </c>
      <c r="G197" s="170" t="s">
        <v>159</v>
      </c>
      <c r="H197" s="171">
        <v>19.158000000000001</v>
      </c>
      <c r="I197" s="172"/>
      <c r="J197" s="173">
        <f>ROUND(I197*H197,2)</f>
        <v>0</v>
      </c>
      <c r="K197" s="169" t="s">
        <v>160</v>
      </c>
      <c r="L197" s="174"/>
      <c r="M197" s="175" t="s">
        <v>21</v>
      </c>
      <c r="N197" s="176" t="s">
        <v>48</v>
      </c>
      <c r="P197" s="138">
        <f>O197*H197</f>
        <v>0</v>
      </c>
      <c r="Q197" s="138">
        <v>2.7E-2</v>
      </c>
      <c r="R197" s="138">
        <f>Q197*H197</f>
        <v>0.517266</v>
      </c>
      <c r="S197" s="138">
        <v>0</v>
      </c>
      <c r="T197" s="139">
        <f>S197*H197</f>
        <v>0</v>
      </c>
      <c r="AR197" s="140" t="s">
        <v>210</v>
      </c>
      <c r="AT197" s="140" t="s">
        <v>267</v>
      </c>
      <c r="AU197" s="140" t="s">
        <v>162</v>
      </c>
      <c r="AY197" s="18" t="s">
        <v>152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8" t="s">
        <v>85</v>
      </c>
      <c r="BK197" s="141">
        <f>ROUND(I197*H197,2)</f>
        <v>0</v>
      </c>
      <c r="BL197" s="18" t="s">
        <v>161</v>
      </c>
      <c r="BM197" s="140" t="s">
        <v>645</v>
      </c>
    </row>
    <row r="198" spans="2:65" s="12" customFormat="1" ht="11.25">
      <c r="B198" s="146"/>
      <c r="D198" s="147" t="s">
        <v>166</v>
      </c>
      <c r="E198" s="148" t="s">
        <v>21</v>
      </c>
      <c r="F198" s="149" t="s">
        <v>646</v>
      </c>
      <c r="H198" s="150">
        <v>19.158000000000001</v>
      </c>
      <c r="I198" s="151"/>
      <c r="L198" s="146"/>
      <c r="M198" s="152"/>
      <c r="T198" s="153"/>
      <c r="AT198" s="148" t="s">
        <v>166</v>
      </c>
      <c r="AU198" s="148" t="s">
        <v>162</v>
      </c>
      <c r="AV198" s="12" t="s">
        <v>87</v>
      </c>
      <c r="AW198" s="12" t="s">
        <v>39</v>
      </c>
      <c r="AX198" s="12" t="s">
        <v>85</v>
      </c>
      <c r="AY198" s="148" t="s">
        <v>152</v>
      </c>
    </row>
    <row r="199" spans="2:65" s="11" customFormat="1" ht="22.9" customHeight="1">
      <c r="B199" s="117"/>
      <c r="D199" s="118" t="s">
        <v>76</v>
      </c>
      <c r="E199" s="127" t="s">
        <v>216</v>
      </c>
      <c r="F199" s="127" t="s">
        <v>397</v>
      </c>
      <c r="I199" s="120"/>
      <c r="J199" s="128">
        <f>BK199</f>
        <v>0</v>
      </c>
      <c r="L199" s="117"/>
      <c r="M199" s="122"/>
      <c r="P199" s="123">
        <f>P200+P206+P211+P217+P224</f>
        <v>0</v>
      </c>
      <c r="R199" s="123">
        <f>R200+R206+R211+R217+R224</f>
        <v>21.372125</v>
      </c>
      <c r="T199" s="124">
        <f>T200+T206+T211+T217+T224</f>
        <v>0</v>
      </c>
      <c r="AR199" s="118" t="s">
        <v>85</v>
      </c>
      <c r="AT199" s="125" t="s">
        <v>76</v>
      </c>
      <c r="AU199" s="125" t="s">
        <v>85</v>
      </c>
      <c r="AY199" s="118" t="s">
        <v>152</v>
      </c>
      <c r="BK199" s="126">
        <f>BK200+BK206+BK211+BK217+BK224</f>
        <v>0</v>
      </c>
    </row>
    <row r="200" spans="2:65" s="11" customFormat="1" ht="20.85" customHeight="1">
      <c r="B200" s="117"/>
      <c r="D200" s="118" t="s">
        <v>76</v>
      </c>
      <c r="E200" s="127" t="s">
        <v>647</v>
      </c>
      <c r="F200" s="127" t="s">
        <v>648</v>
      </c>
      <c r="I200" s="120"/>
      <c r="J200" s="128">
        <f>BK200</f>
        <v>0</v>
      </c>
      <c r="L200" s="117"/>
      <c r="M200" s="122"/>
      <c r="P200" s="123">
        <f>SUM(P201:P205)</f>
        <v>0</v>
      </c>
      <c r="R200" s="123">
        <f>SUM(R201:R205)</f>
        <v>15.685697499999998</v>
      </c>
      <c r="T200" s="124">
        <f>SUM(T201:T205)</f>
        <v>0</v>
      </c>
      <c r="AR200" s="118" t="s">
        <v>85</v>
      </c>
      <c r="AT200" s="125" t="s">
        <v>76</v>
      </c>
      <c r="AU200" s="125" t="s">
        <v>87</v>
      </c>
      <c r="AY200" s="118" t="s">
        <v>152</v>
      </c>
      <c r="BK200" s="126">
        <f>SUM(BK201:BK205)</f>
        <v>0</v>
      </c>
    </row>
    <row r="201" spans="2:65" s="1" customFormat="1" ht="44.25" customHeight="1">
      <c r="B201" s="34"/>
      <c r="C201" s="129" t="s">
        <v>313</v>
      </c>
      <c r="D201" s="129" t="s">
        <v>156</v>
      </c>
      <c r="E201" s="130" t="s">
        <v>649</v>
      </c>
      <c r="F201" s="131" t="s">
        <v>650</v>
      </c>
      <c r="G201" s="132" t="s">
        <v>309</v>
      </c>
      <c r="H201" s="133">
        <v>127.05</v>
      </c>
      <c r="I201" s="134"/>
      <c r="J201" s="135">
        <f>ROUND(I201*H201,2)</f>
        <v>0</v>
      </c>
      <c r="K201" s="131" t="s">
        <v>160</v>
      </c>
      <c r="L201" s="34"/>
      <c r="M201" s="136" t="s">
        <v>21</v>
      </c>
      <c r="N201" s="137" t="s">
        <v>48</v>
      </c>
      <c r="P201" s="138">
        <f>O201*H201</f>
        <v>0</v>
      </c>
      <c r="Q201" s="138">
        <v>0.10095</v>
      </c>
      <c r="R201" s="138">
        <f>Q201*H201</f>
        <v>12.825697499999999</v>
      </c>
      <c r="S201" s="138">
        <v>0</v>
      </c>
      <c r="T201" s="139">
        <f>S201*H201</f>
        <v>0</v>
      </c>
      <c r="AR201" s="140" t="s">
        <v>161</v>
      </c>
      <c r="AT201" s="140" t="s">
        <v>156</v>
      </c>
      <c r="AU201" s="140" t="s">
        <v>162</v>
      </c>
      <c r="AY201" s="18" t="s">
        <v>152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8" t="s">
        <v>85</v>
      </c>
      <c r="BK201" s="141">
        <f>ROUND(I201*H201,2)</f>
        <v>0</v>
      </c>
      <c r="BL201" s="18" t="s">
        <v>161</v>
      </c>
      <c r="BM201" s="140" t="s">
        <v>651</v>
      </c>
    </row>
    <row r="202" spans="2:65" s="1" customFormat="1" ht="11.25">
      <c r="B202" s="34"/>
      <c r="D202" s="142" t="s">
        <v>164</v>
      </c>
      <c r="F202" s="143" t="s">
        <v>652</v>
      </c>
      <c r="I202" s="144"/>
      <c r="L202" s="34"/>
      <c r="M202" s="145"/>
      <c r="T202" s="55"/>
      <c r="AT202" s="18" t="s">
        <v>164</v>
      </c>
      <c r="AU202" s="18" t="s">
        <v>162</v>
      </c>
    </row>
    <row r="203" spans="2:65" s="12" customFormat="1" ht="11.25">
      <c r="B203" s="146"/>
      <c r="D203" s="147" t="s">
        <v>166</v>
      </c>
      <c r="E203" s="148" t="s">
        <v>21</v>
      </c>
      <c r="F203" s="149" t="s">
        <v>653</v>
      </c>
      <c r="H203" s="150">
        <v>127.05</v>
      </c>
      <c r="I203" s="151"/>
      <c r="L203" s="146"/>
      <c r="M203" s="152"/>
      <c r="T203" s="153"/>
      <c r="AT203" s="148" t="s">
        <v>166</v>
      </c>
      <c r="AU203" s="148" t="s">
        <v>162</v>
      </c>
      <c r="AV203" s="12" t="s">
        <v>87</v>
      </c>
      <c r="AW203" s="12" t="s">
        <v>39</v>
      </c>
      <c r="AX203" s="12" t="s">
        <v>85</v>
      </c>
      <c r="AY203" s="148" t="s">
        <v>152</v>
      </c>
    </row>
    <row r="204" spans="2:65" s="1" customFormat="1" ht="21.75" customHeight="1">
      <c r="B204" s="34"/>
      <c r="C204" s="167" t="s">
        <v>318</v>
      </c>
      <c r="D204" s="167" t="s">
        <v>267</v>
      </c>
      <c r="E204" s="168" t="s">
        <v>654</v>
      </c>
      <c r="F204" s="169" t="s">
        <v>655</v>
      </c>
      <c r="G204" s="170" t="s">
        <v>309</v>
      </c>
      <c r="H204" s="171">
        <v>130</v>
      </c>
      <c r="I204" s="172"/>
      <c r="J204" s="173">
        <f>ROUND(I204*H204,2)</f>
        <v>0</v>
      </c>
      <c r="K204" s="169" t="s">
        <v>160</v>
      </c>
      <c r="L204" s="174"/>
      <c r="M204" s="175" t="s">
        <v>21</v>
      </c>
      <c r="N204" s="176" t="s">
        <v>48</v>
      </c>
      <c r="P204" s="138">
        <f>O204*H204</f>
        <v>0</v>
      </c>
      <c r="Q204" s="138">
        <v>2.1999999999999999E-2</v>
      </c>
      <c r="R204" s="138">
        <f>Q204*H204</f>
        <v>2.86</v>
      </c>
      <c r="S204" s="138">
        <v>0</v>
      </c>
      <c r="T204" s="139">
        <f>S204*H204</f>
        <v>0</v>
      </c>
      <c r="AR204" s="140" t="s">
        <v>210</v>
      </c>
      <c r="AT204" s="140" t="s">
        <v>267</v>
      </c>
      <c r="AU204" s="140" t="s">
        <v>162</v>
      </c>
      <c r="AY204" s="18" t="s">
        <v>152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8" t="s">
        <v>85</v>
      </c>
      <c r="BK204" s="141">
        <f>ROUND(I204*H204,2)</f>
        <v>0</v>
      </c>
      <c r="BL204" s="18" t="s">
        <v>161</v>
      </c>
      <c r="BM204" s="140" t="s">
        <v>656</v>
      </c>
    </row>
    <row r="205" spans="2:65" s="12" customFormat="1" ht="11.25">
      <c r="B205" s="146"/>
      <c r="D205" s="147" t="s">
        <v>166</v>
      </c>
      <c r="E205" s="148" t="s">
        <v>21</v>
      </c>
      <c r="F205" s="149" t="s">
        <v>657</v>
      </c>
      <c r="H205" s="150">
        <v>130</v>
      </c>
      <c r="I205" s="151"/>
      <c r="L205" s="146"/>
      <c r="M205" s="152"/>
      <c r="T205" s="153"/>
      <c r="AT205" s="148" t="s">
        <v>166</v>
      </c>
      <c r="AU205" s="148" t="s">
        <v>162</v>
      </c>
      <c r="AV205" s="12" t="s">
        <v>87</v>
      </c>
      <c r="AW205" s="12" t="s">
        <v>39</v>
      </c>
      <c r="AX205" s="12" t="s">
        <v>85</v>
      </c>
      <c r="AY205" s="148" t="s">
        <v>152</v>
      </c>
    </row>
    <row r="206" spans="2:65" s="11" customFormat="1" ht="20.85" customHeight="1">
      <c r="B206" s="117"/>
      <c r="D206" s="118" t="s">
        <v>76</v>
      </c>
      <c r="E206" s="127" t="s">
        <v>398</v>
      </c>
      <c r="F206" s="127" t="s">
        <v>399</v>
      </c>
      <c r="I206" s="120"/>
      <c r="J206" s="128">
        <f>BK206</f>
        <v>0</v>
      </c>
      <c r="L206" s="117"/>
      <c r="M206" s="122"/>
      <c r="P206" s="123">
        <f>SUM(P207:P210)</f>
        <v>0</v>
      </c>
      <c r="R206" s="123">
        <f>SUM(R207:R210)</f>
        <v>5.6097074999999998</v>
      </c>
      <c r="T206" s="124">
        <f>SUM(T207:T210)</f>
        <v>0</v>
      </c>
      <c r="AR206" s="118" t="s">
        <v>85</v>
      </c>
      <c r="AT206" s="125" t="s">
        <v>76</v>
      </c>
      <c r="AU206" s="125" t="s">
        <v>87</v>
      </c>
      <c r="AY206" s="118" t="s">
        <v>152</v>
      </c>
      <c r="BK206" s="126">
        <f>SUM(BK207:BK210)</f>
        <v>0</v>
      </c>
    </row>
    <row r="207" spans="2:65" s="1" customFormat="1" ht="55.5" customHeight="1">
      <c r="B207" s="34"/>
      <c r="C207" s="129" t="s">
        <v>280</v>
      </c>
      <c r="D207" s="129" t="s">
        <v>156</v>
      </c>
      <c r="E207" s="130" t="s">
        <v>413</v>
      </c>
      <c r="F207" s="131" t="s">
        <v>414</v>
      </c>
      <c r="G207" s="132" t="s">
        <v>309</v>
      </c>
      <c r="H207" s="133">
        <v>18.25</v>
      </c>
      <c r="I207" s="134"/>
      <c r="J207" s="135">
        <f>ROUND(I207*H207,2)</f>
        <v>0</v>
      </c>
      <c r="K207" s="131" t="s">
        <v>160</v>
      </c>
      <c r="L207" s="34"/>
      <c r="M207" s="136" t="s">
        <v>21</v>
      </c>
      <c r="N207" s="137" t="s">
        <v>48</v>
      </c>
      <c r="P207" s="138">
        <f>O207*H207</f>
        <v>0</v>
      </c>
      <c r="Q207" s="138">
        <v>0.16370999999999999</v>
      </c>
      <c r="R207" s="138">
        <f>Q207*H207</f>
        <v>2.9877075</v>
      </c>
      <c r="S207" s="138">
        <v>0</v>
      </c>
      <c r="T207" s="139">
        <f>S207*H207</f>
        <v>0</v>
      </c>
      <c r="AR207" s="140" t="s">
        <v>161</v>
      </c>
      <c r="AT207" s="140" t="s">
        <v>156</v>
      </c>
      <c r="AU207" s="140" t="s">
        <v>162</v>
      </c>
      <c r="AY207" s="18" t="s">
        <v>152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8" t="s">
        <v>85</v>
      </c>
      <c r="BK207" s="141">
        <f>ROUND(I207*H207,2)</f>
        <v>0</v>
      </c>
      <c r="BL207" s="18" t="s">
        <v>161</v>
      </c>
      <c r="BM207" s="140" t="s">
        <v>658</v>
      </c>
    </row>
    <row r="208" spans="2:65" s="1" customFormat="1" ht="11.25">
      <c r="B208" s="34"/>
      <c r="D208" s="142" t="s">
        <v>164</v>
      </c>
      <c r="F208" s="143" t="s">
        <v>416</v>
      </c>
      <c r="I208" s="144"/>
      <c r="L208" s="34"/>
      <c r="M208" s="145"/>
      <c r="T208" s="55"/>
      <c r="AT208" s="18" t="s">
        <v>164</v>
      </c>
      <c r="AU208" s="18" t="s">
        <v>162</v>
      </c>
    </row>
    <row r="209" spans="2:65" s="1" customFormat="1" ht="24.2" customHeight="1">
      <c r="B209" s="34"/>
      <c r="C209" s="167" t="s">
        <v>328</v>
      </c>
      <c r="D209" s="167" t="s">
        <v>267</v>
      </c>
      <c r="E209" s="168" t="s">
        <v>419</v>
      </c>
      <c r="F209" s="169" t="s">
        <v>420</v>
      </c>
      <c r="G209" s="170" t="s">
        <v>170</v>
      </c>
      <c r="H209" s="171">
        <v>57</v>
      </c>
      <c r="I209" s="172"/>
      <c r="J209" s="173">
        <f>ROUND(I209*H209,2)</f>
        <v>0</v>
      </c>
      <c r="K209" s="169" t="s">
        <v>160</v>
      </c>
      <c r="L209" s="174"/>
      <c r="M209" s="175" t="s">
        <v>21</v>
      </c>
      <c r="N209" s="176" t="s">
        <v>48</v>
      </c>
      <c r="P209" s="138">
        <f>O209*H209</f>
        <v>0</v>
      </c>
      <c r="Q209" s="138">
        <v>4.5999999999999999E-2</v>
      </c>
      <c r="R209" s="138">
        <f>Q209*H209</f>
        <v>2.6219999999999999</v>
      </c>
      <c r="S209" s="138">
        <v>0</v>
      </c>
      <c r="T209" s="139">
        <f>S209*H209</f>
        <v>0</v>
      </c>
      <c r="AR209" s="140" t="s">
        <v>210</v>
      </c>
      <c r="AT209" s="140" t="s">
        <v>267</v>
      </c>
      <c r="AU209" s="140" t="s">
        <v>162</v>
      </c>
      <c r="AY209" s="18" t="s">
        <v>152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8" t="s">
        <v>85</v>
      </c>
      <c r="BK209" s="141">
        <f>ROUND(I209*H209,2)</f>
        <v>0</v>
      </c>
      <c r="BL209" s="18" t="s">
        <v>161</v>
      </c>
      <c r="BM209" s="140" t="s">
        <v>659</v>
      </c>
    </row>
    <row r="210" spans="2:65" s="12" customFormat="1" ht="11.25">
      <c r="B210" s="146"/>
      <c r="D210" s="147" t="s">
        <v>166</v>
      </c>
      <c r="E210" s="148" t="s">
        <v>21</v>
      </c>
      <c r="F210" s="149" t="s">
        <v>660</v>
      </c>
      <c r="H210" s="150">
        <v>57</v>
      </c>
      <c r="I210" s="151"/>
      <c r="L210" s="146"/>
      <c r="M210" s="152"/>
      <c r="T210" s="153"/>
      <c r="AT210" s="148" t="s">
        <v>166</v>
      </c>
      <c r="AU210" s="148" t="s">
        <v>162</v>
      </c>
      <c r="AV210" s="12" t="s">
        <v>87</v>
      </c>
      <c r="AW210" s="12" t="s">
        <v>39</v>
      </c>
      <c r="AX210" s="12" t="s">
        <v>85</v>
      </c>
      <c r="AY210" s="148" t="s">
        <v>152</v>
      </c>
    </row>
    <row r="211" spans="2:65" s="11" customFormat="1" ht="20.85" customHeight="1">
      <c r="B211" s="117"/>
      <c r="D211" s="118" t="s">
        <v>76</v>
      </c>
      <c r="E211" s="127" t="s">
        <v>427</v>
      </c>
      <c r="F211" s="127" t="s">
        <v>428</v>
      </c>
      <c r="I211" s="120"/>
      <c r="J211" s="128">
        <f>BK211</f>
        <v>0</v>
      </c>
      <c r="L211" s="117"/>
      <c r="M211" s="122"/>
      <c r="P211" s="123">
        <f>SUM(P212:P216)</f>
        <v>0</v>
      </c>
      <c r="R211" s="123">
        <f>SUM(R212:R216)</f>
        <v>0</v>
      </c>
      <c r="T211" s="124">
        <f>SUM(T212:T216)</f>
        <v>0</v>
      </c>
      <c r="AR211" s="118" t="s">
        <v>85</v>
      </c>
      <c r="AT211" s="125" t="s">
        <v>76</v>
      </c>
      <c r="AU211" s="125" t="s">
        <v>87</v>
      </c>
      <c r="AY211" s="118" t="s">
        <v>152</v>
      </c>
      <c r="BK211" s="126">
        <f>SUM(BK212:BK216)</f>
        <v>0</v>
      </c>
    </row>
    <row r="212" spans="2:65" s="1" customFormat="1" ht="44.25" customHeight="1">
      <c r="B212" s="34"/>
      <c r="C212" s="129" t="s">
        <v>333</v>
      </c>
      <c r="D212" s="129" t="s">
        <v>156</v>
      </c>
      <c r="E212" s="130" t="s">
        <v>430</v>
      </c>
      <c r="F212" s="131" t="s">
        <v>431</v>
      </c>
      <c r="G212" s="132" t="s">
        <v>159</v>
      </c>
      <c r="H212" s="133">
        <v>216</v>
      </c>
      <c r="I212" s="134"/>
      <c r="J212" s="135">
        <f>ROUND(I212*H212,2)</f>
        <v>0</v>
      </c>
      <c r="K212" s="131" t="s">
        <v>160</v>
      </c>
      <c r="L212" s="34"/>
      <c r="M212" s="136" t="s">
        <v>21</v>
      </c>
      <c r="N212" s="137" t="s">
        <v>48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161</v>
      </c>
      <c r="AT212" s="140" t="s">
        <v>156</v>
      </c>
      <c r="AU212" s="140" t="s">
        <v>162</v>
      </c>
      <c r="AY212" s="18" t="s">
        <v>152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8" t="s">
        <v>85</v>
      </c>
      <c r="BK212" s="141">
        <f>ROUND(I212*H212,2)</f>
        <v>0</v>
      </c>
      <c r="BL212" s="18" t="s">
        <v>161</v>
      </c>
      <c r="BM212" s="140" t="s">
        <v>661</v>
      </c>
    </row>
    <row r="213" spans="2:65" s="1" customFormat="1" ht="11.25">
      <c r="B213" s="34"/>
      <c r="D213" s="142" t="s">
        <v>164</v>
      </c>
      <c r="F213" s="143" t="s">
        <v>433</v>
      </c>
      <c r="I213" s="144"/>
      <c r="L213" s="34"/>
      <c r="M213" s="145"/>
      <c r="T213" s="55"/>
      <c r="AT213" s="18" t="s">
        <v>164</v>
      </c>
      <c r="AU213" s="18" t="s">
        <v>162</v>
      </c>
    </row>
    <row r="214" spans="2:65" s="12" customFormat="1" ht="11.25">
      <c r="B214" s="146"/>
      <c r="D214" s="147" t="s">
        <v>166</v>
      </c>
      <c r="E214" s="148" t="s">
        <v>21</v>
      </c>
      <c r="F214" s="149" t="s">
        <v>662</v>
      </c>
      <c r="H214" s="150">
        <v>216</v>
      </c>
      <c r="I214" s="151"/>
      <c r="L214" s="146"/>
      <c r="M214" s="152"/>
      <c r="T214" s="153"/>
      <c r="AT214" s="148" t="s">
        <v>166</v>
      </c>
      <c r="AU214" s="148" t="s">
        <v>162</v>
      </c>
      <c r="AV214" s="12" t="s">
        <v>87</v>
      </c>
      <c r="AW214" s="12" t="s">
        <v>39</v>
      </c>
      <c r="AX214" s="12" t="s">
        <v>85</v>
      </c>
      <c r="AY214" s="148" t="s">
        <v>152</v>
      </c>
    </row>
    <row r="215" spans="2:65" s="1" customFormat="1" ht="44.25" customHeight="1">
      <c r="B215" s="34"/>
      <c r="C215" s="129" t="s">
        <v>340</v>
      </c>
      <c r="D215" s="129" t="s">
        <v>156</v>
      </c>
      <c r="E215" s="130" t="s">
        <v>436</v>
      </c>
      <c r="F215" s="131" t="s">
        <v>437</v>
      </c>
      <c r="G215" s="132" t="s">
        <v>159</v>
      </c>
      <c r="H215" s="133">
        <v>216</v>
      </c>
      <c r="I215" s="134"/>
      <c r="J215" s="135">
        <f>ROUND(I215*H215,2)</f>
        <v>0</v>
      </c>
      <c r="K215" s="131" t="s">
        <v>160</v>
      </c>
      <c r="L215" s="34"/>
      <c r="M215" s="136" t="s">
        <v>21</v>
      </c>
      <c r="N215" s="137" t="s">
        <v>48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161</v>
      </c>
      <c r="AT215" s="140" t="s">
        <v>156</v>
      </c>
      <c r="AU215" s="140" t="s">
        <v>162</v>
      </c>
      <c r="AY215" s="18" t="s">
        <v>152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8" t="s">
        <v>85</v>
      </c>
      <c r="BK215" s="141">
        <f>ROUND(I215*H215,2)</f>
        <v>0</v>
      </c>
      <c r="BL215" s="18" t="s">
        <v>161</v>
      </c>
      <c r="BM215" s="140" t="s">
        <v>663</v>
      </c>
    </row>
    <row r="216" spans="2:65" s="1" customFormat="1" ht="11.25">
      <c r="B216" s="34"/>
      <c r="D216" s="142" t="s">
        <v>164</v>
      </c>
      <c r="F216" s="143" t="s">
        <v>439</v>
      </c>
      <c r="I216" s="144"/>
      <c r="L216" s="34"/>
      <c r="M216" s="145"/>
      <c r="T216" s="55"/>
      <c r="AT216" s="18" t="s">
        <v>164</v>
      </c>
      <c r="AU216" s="18" t="s">
        <v>162</v>
      </c>
    </row>
    <row r="217" spans="2:65" s="11" customFormat="1" ht="20.85" customHeight="1">
      <c r="B217" s="117"/>
      <c r="D217" s="118" t="s">
        <v>76</v>
      </c>
      <c r="E217" s="127" t="s">
        <v>440</v>
      </c>
      <c r="F217" s="127" t="s">
        <v>441</v>
      </c>
      <c r="I217" s="120"/>
      <c r="J217" s="128">
        <f>BK217</f>
        <v>0</v>
      </c>
      <c r="L217" s="117"/>
      <c r="M217" s="122"/>
      <c r="P217" s="123">
        <f>SUM(P218:P223)</f>
        <v>0</v>
      </c>
      <c r="R217" s="123">
        <f>SUM(R218:R223)</f>
        <v>7.672000000000001E-2</v>
      </c>
      <c r="T217" s="124">
        <f>SUM(T218:T223)</f>
        <v>0</v>
      </c>
      <c r="AR217" s="118" t="s">
        <v>85</v>
      </c>
      <c r="AT217" s="125" t="s">
        <v>76</v>
      </c>
      <c r="AU217" s="125" t="s">
        <v>87</v>
      </c>
      <c r="AY217" s="118" t="s">
        <v>152</v>
      </c>
      <c r="BK217" s="126">
        <f>SUM(BK218:BK223)</f>
        <v>0</v>
      </c>
    </row>
    <row r="218" spans="2:65" s="1" customFormat="1" ht="55.5" customHeight="1">
      <c r="B218" s="34"/>
      <c r="C218" s="129" t="s">
        <v>349</v>
      </c>
      <c r="D218" s="129" t="s">
        <v>156</v>
      </c>
      <c r="E218" s="130" t="s">
        <v>664</v>
      </c>
      <c r="F218" s="131" t="s">
        <v>665</v>
      </c>
      <c r="G218" s="132" t="s">
        <v>170</v>
      </c>
      <c r="H218" s="133">
        <v>2</v>
      </c>
      <c r="I218" s="134"/>
      <c r="J218" s="135">
        <f>ROUND(I218*H218,2)</f>
        <v>0</v>
      </c>
      <c r="K218" s="131" t="s">
        <v>160</v>
      </c>
      <c r="L218" s="34"/>
      <c r="M218" s="136" t="s">
        <v>21</v>
      </c>
      <c r="N218" s="137" t="s">
        <v>48</v>
      </c>
      <c r="P218" s="138">
        <f>O218*H218</f>
        <v>0</v>
      </c>
      <c r="Q218" s="138">
        <v>2.3400000000000001E-2</v>
      </c>
      <c r="R218" s="138">
        <f>Q218*H218</f>
        <v>4.6800000000000001E-2</v>
      </c>
      <c r="S218" s="138">
        <v>0</v>
      </c>
      <c r="T218" s="139">
        <f>S218*H218</f>
        <v>0</v>
      </c>
      <c r="AR218" s="140" t="s">
        <v>161</v>
      </c>
      <c r="AT218" s="140" t="s">
        <v>156</v>
      </c>
      <c r="AU218" s="140" t="s">
        <v>162</v>
      </c>
      <c r="AY218" s="18" t="s">
        <v>152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85</v>
      </c>
      <c r="BK218" s="141">
        <f>ROUND(I218*H218,2)</f>
        <v>0</v>
      </c>
      <c r="BL218" s="18" t="s">
        <v>161</v>
      </c>
      <c r="BM218" s="140" t="s">
        <v>666</v>
      </c>
    </row>
    <row r="219" spans="2:65" s="1" customFormat="1" ht="11.25">
      <c r="B219" s="34"/>
      <c r="D219" s="142" t="s">
        <v>164</v>
      </c>
      <c r="F219" s="143" t="s">
        <v>667</v>
      </c>
      <c r="I219" s="144"/>
      <c r="L219" s="34"/>
      <c r="M219" s="145"/>
      <c r="T219" s="55"/>
      <c r="AT219" s="18" t="s">
        <v>164</v>
      </c>
      <c r="AU219" s="18" t="s">
        <v>162</v>
      </c>
    </row>
    <row r="220" spans="2:65" s="1" customFormat="1" ht="24.2" customHeight="1">
      <c r="B220" s="34"/>
      <c r="C220" s="167" t="s">
        <v>355</v>
      </c>
      <c r="D220" s="167" t="s">
        <v>267</v>
      </c>
      <c r="E220" s="168" t="s">
        <v>668</v>
      </c>
      <c r="F220" s="169" t="s">
        <v>669</v>
      </c>
      <c r="G220" s="170" t="s">
        <v>170</v>
      </c>
      <c r="H220" s="171">
        <v>2</v>
      </c>
      <c r="I220" s="172"/>
      <c r="J220" s="173">
        <f>ROUND(I220*H220,2)</f>
        <v>0</v>
      </c>
      <c r="K220" s="169" t="s">
        <v>21</v>
      </c>
      <c r="L220" s="174"/>
      <c r="M220" s="175" t="s">
        <v>21</v>
      </c>
      <c r="N220" s="176" t="s">
        <v>48</v>
      </c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AR220" s="140" t="s">
        <v>210</v>
      </c>
      <c r="AT220" s="140" t="s">
        <v>267</v>
      </c>
      <c r="AU220" s="140" t="s">
        <v>162</v>
      </c>
      <c r="AY220" s="18" t="s">
        <v>152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8" t="s">
        <v>85</v>
      </c>
      <c r="BK220" s="141">
        <f>ROUND(I220*H220,2)</f>
        <v>0</v>
      </c>
      <c r="BL220" s="18" t="s">
        <v>161</v>
      </c>
      <c r="BM220" s="140" t="s">
        <v>670</v>
      </c>
    </row>
    <row r="221" spans="2:65" s="1" customFormat="1" ht="49.15" customHeight="1">
      <c r="B221" s="34"/>
      <c r="C221" s="129" t="s">
        <v>304</v>
      </c>
      <c r="D221" s="129" t="s">
        <v>156</v>
      </c>
      <c r="E221" s="130" t="s">
        <v>443</v>
      </c>
      <c r="F221" s="131" t="s">
        <v>444</v>
      </c>
      <c r="G221" s="132" t="s">
        <v>170</v>
      </c>
      <c r="H221" s="133">
        <v>44</v>
      </c>
      <c r="I221" s="134"/>
      <c r="J221" s="135">
        <f>ROUND(I221*H221,2)</f>
        <v>0</v>
      </c>
      <c r="K221" s="131" t="s">
        <v>160</v>
      </c>
      <c r="L221" s="34"/>
      <c r="M221" s="136" t="s">
        <v>21</v>
      </c>
      <c r="N221" s="137" t="s">
        <v>48</v>
      </c>
      <c r="P221" s="138">
        <f>O221*H221</f>
        <v>0</v>
      </c>
      <c r="Q221" s="138">
        <v>6.8000000000000005E-4</v>
      </c>
      <c r="R221" s="138">
        <f>Q221*H221</f>
        <v>2.9920000000000002E-2</v>
      </c>
      <c r="S221" s="138">
        <v>0</v>
      </c>
      <c r="T221" s="139">
        <f>S221*H221</f>
        <v>0</v>
      </c>
      <c r="AR221" s="140" t="s">
        <v>161</v>
      </c>
      <c r="AT221" s="140" t="s">
        <v>156</v>
      </c>
      <c r="AU221" s="140" t="s">
        <v>162</v>
      </c>
      <c r="AY221" s="18" t="s">
        <v>152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8" t="s">
        <v>85</v>
      </c>
      <c r="BK221" s="141">
        <f>ROUND(I221*H221,2)</f>
        <v>0</v>
      </c>
      <c r="BL221" s="18" t="s">
        <v>161</v>
      </c>
      <c r="BM221" s="140" t="s">
        <v>671</v>
      </c>
    </row>
    <row r="222" spans="2:65" s="1" customFormat="1" ht="11.25">
      <c r="B222" s="34"/>
      <c r="D222" s="142" t="s">
        <v>164</v>
      </c>
      <c r="F222" s="143" t="s">
        <v>446</v>
      </c>
      <c r="I222" s="144"/>
      <c r="L222" s="34"/>
      <c r="M222" s="145"/>
      <c r="T222" s="55"/>
      <c r="AT222" s="18" t="s">
        <v>164</v>
      </c>
      <c r="AU222" s="18" t="s">
        <v>162</v>
      </c>
    </row>
    <row r="223" spans="2:65" s="1" customFormat="1" ht="24.2" customHeight="1">
      <c r="B223" s="34"/>
      <c r="C223" s="167" t="s">
        <v>338</v>
      </c>
      <c r="D223" s="167" t="s">
        <v>267</v>
      </c>
      <c r="E223" s="168" t="s">
        <v>452</v>
      </c>
      <c r="F223" s="169" t="s">
        <v>453</v>
      </c>
      <c r="G223" s="170" t="s">
        <v>170</v>
      </c>
      <c r="H223" s="171">
        <v>44</v>
      </c>
      <c r="I223" s="172"/>
      <c r="J223" s="173">
        <f>ROUND(I223*H223,2)</f>
        <v>0</v>
      </c>
      <c r="K223" s="169" t="s">
        <v>21</v>
      </c>
      <c r="L223" s="174"/>
      <c r="M223" s="175" t="s">
        <v>21</v>
      </c>
      <c r="N223" s="176" t="s">
        <v>48</v>
      </c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AR223" s="140" t="s">
        <v>210</v>
      </c>
      <c r="AT223" s="140" t="s">
        <v>267</v>
      </c>
      <c r="AU223" s="140" t="s">
        <v>162</v>
      </c>
      <c r="AY223" s="18" t="s">
        <v>152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8" t="s">
        <v>85</v>
      </c>
      <c r="BK223" s="141">
        <f>ROUND(I223*H223,2)</f>
        <v>0</v>
      </c>
      <c r="BL223" s="18" t="s">
        <v>161</v>
      </c>
      <c r="BM223" s="140" t="s">
        <v>672</v>
      </c>
    </row>
    <row r="224" spans="2:65" s="11" customFormat="1" ht="20.85" customHeight="1">
      <c r="B224" s="117"/>
      <c r="D224" s="118" t="s">
        <v>76</v>
      </c>
      <c r="E224" s="127" t="s">
        <v>455</v>
      </c>
      <c r="F224" s="127" t="s">
        <v>456</v>
      </c>
      <c r="I224" s="120"/>
      <c r="J224" s="128">
        <f>BK224</f>
        <v>0</v>
      </c>
      <c r="L224" s="117"/>
      <c r="M224" s="122"/>
      <c r="P224" s="123">
        <f>SUM(P225:P226)</f>
        <v>0</v>
      </c>
      <c r="R224" s="123">
        <f>SUM(R225:R226)</f>
        <v>0</v>
      </c>
      <c r="T224" s="124">
        <f>SUM(T225:T226)</f>
        <v>0</v>
      </c>
      <c r="AR224" s="118" t="s">
        <v>85</v>
      </c>
      <c r="AT224" s="125" t="s">
        <v>76</v>
      </c>
      <c r="AU224" s="125" t="s">
        <v>87</v>
      </c>
      <c r="AY224" s="118" t="s">
        <v>152</v>
      </c>
      <c r="BK224" s="126">
        <f>SUM(BK225:BK226)</f>
        <v>0</v>
      </c>
    </row>
    <row r="225" spans="2:65" s="1" customFormat="1" ht="24.2" customHeight="1">
      <c r="B225" s="34"/>
      <c r="C225" s="129" t="s">
        <v>373</v>
      </c>
      <c r="D225" s="129" t="s">
        <v>156</v>
      </c>
      <c r="E225" s="130" t="s">
        <v>458</v>
      </c>
      <c r="F225" s="131" t="s">
        <v>459</v>
      </c>
      <c r="G225" s="132" t="s">
        <v>295</v>
      </c>
      <c r="H225" s="133">
        <v>534.31200000000001</v>
      </c>
      <c r="I225" s="134"/>
      <c r="J225" s="135">
        <f>ROUND(I225*H225,2)</f>
        <v>0</v>
      </c>
      <c r="K225" s="131" t="s">
        <v>160</v>
      </c>
      <c r="L225" s="34"/>
      <c r="M225" s="136" t="s">
        <v>21</v>
      </c>
      <c r="N225" s="137" t="s">
        <v>48</v>
      </c>
      <c r="P225" s="138">
        <f>O225*H225</f>
        <v>0</v>
      </c>
      <c r="Q225" s="138">
        <v>0</v>
      </c>
      <c r="R225" s="138">
        <f>Q225*H225</f>
        <v>0</v>
      </c>
      <c r="S225" s="138">
        <v>0</v>
      </c>
      <c r="T225" s="139">
        <f>S225*H225</f>
        <v>0</v>
      </c>
      <c r="AR225" s="140" t="s">
        <v>161</v>
      </c>
      <c r="AT225" s="140" t="s">
        <v>156</v>
      </c>
      <c r="AU225" s="140" t="s">
        <v>162</v>
      </c>
      <c r="AY225" s="18" t="s">
        <v>152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8" t="s">
        <v>85</v>
      </c>
      <c r="BK225" s="141">
        <f>ROUND(I225*H225,2)</f>
        <v>0</v>
      </c>
      <c r="BL225" s="18" t="s">
        <v>161</v>
      </c>
      <c r="BM225" s="140" t="s">
        <v>673</v>
      </c>
    </row>
    <row r="226" spans="2:65" s="1" customFormat="1" ht="11.25">
      <c r="B226" s="34"/>
      <c r="D226" s="142" t="s">
        <v>164</v>
      </c>
      <c r="F226" s="143" t="s">
        <v>461</v>
      </c>
      <c r="I226" s="144"/>
      <c r="L226" s="34"/>
      <c r="M226" s="145"/>
      <c r="T226" s="55"/>
      <c r="AT226" s="18" t="s">
        <v>164</v>
      </c>
      <c r="AU226" s="18" t="s">
        <v>162</v>
      </c>
    </row>
    <row r="227" spans="2:65" s="11" customFormat="1" ht="25.9" customHeight="1">
      <c r="B227" s="117"/>
      <c r="D227" s="118" t="s">
        <v>76</v>
      </c>
      <c r="E227" s="119" t="s">
        <v>462</v>
      </c>
      <c r="F227" s="119" t="s">
        <v>463</v>
      </c>
      <c r="I227" s="120"/>
      <c r="J227" s="121">
        <f>BK227</f>
        <v>0</v>
      </c>
      <c r="L227" s="117"/>
      <c r="M227" s="122"/>
      <c r="P227" s="123">
        <f>P228+P235+P252+P263</f>
        <v>0</v>
      </c>
      <c r="R227" s="123">
        <f>R228+R235+R252+R263</f>
        <v>1.31278055</v>
      </c>
      <c r="T227" s="124">
        <f>T228+T235+T252+T263</f>
        <v>0</v>
      </c>
      <c r="AR227" s="118" t="s">
        <v>85</v>
      </c>
      <c r="AT227" s="125" t="s">
        <v>76</v>
      </c>
      <c r="AU227" s="125" t="s">
        <v>77</v>
      </c>
      <c r="AY227" s="118" t="s">
        <v>152</v>
      </c>
      <c r="BK227" s="126">
        <f>BK228+BK235+BK252+BK263</f>
        <v>0</v>
      </c>
    </row>
    <row r="228" spans="2:65" s="11" customFormat="1" ht="22.9" customHeight="1">
      <c r="B228" s="117"/>
      <c r="D228" s="118" t="s">
        <v>76</v>
      </c>
      <c r="E228" s="127" t="s">
        <v>464</v>
      </c>
      <c r="F228" s="127" t="s">
        <v>465</v>
      </c>
      <c r="I228" s="120"/>
      <c r="J228" s="128">
        <f>BK228</f>
        <v>0</v>
      </c>
      <c r="L228" s="117"/>
      <c r="M228" s="122"/>
      <c r="P228" s="123">
        <f>SUM(P229:P234)</f>
        <v>0</v>
      </c>
      <c r="R228" s="123">
        <f>SUM(R229:R234)</f>
        <v>0.82000000000000006</v>
      </c>
      <c r="T228" s="124">
        <f>SUM(T229:T234)</f>
        <v>0</v>
      </c>
      <c r="AR228" s="118" t="s">
        <v>87</v>
      </c>
      <c r="AT228" s="125" t="s">
        <v>76</v>
      </c>
      <c r="AU228" s="125" t="s">
        <v>85</v>
      </c>
      <c r="AY228" s="118" t="s">
        <v>152</v>
      </c>
      <c r="BK228" s="126">
        <f>SUM(BK229:BK234)</f>
        <v>0</v>
      </c>
    </row>
    <row r="229" spans="2:65" s="1" customFormat="1" ht="37.9" customHeight="1">
      <c r="B229" s="34"/>
      <c r="C229" s="129" t="s">
        <v>379</v>
      </c>
      <c r="D229" s="129" t="s">
        <v>156</v>
      </c>
      <c r="E229" s="130" t="s">
        <v>467</v>
      </c>
      <c r="F229" s="131" t="s">
        <v>468</v>
      </c>
      <c r="G229" s="132" t="s">
        <v>170</v>
      </c>
      <c r="H229" s="133">
        <v>10</v>
      </c>
      <c r="I229" s="134"/>
      <c r="J229" s="135">
        <f>ROUND(I229*H229,2)</f>
        <v>0</v>
      </c>
      <c r="K229" s="131" t="s">
        <v>21</v>
      </c>
      <c r="L229" s="34"/>
      <c r="M229" s="136" t="s">
        <v>21</v>
      </c>
      <c r="N229" s="137" t="s">
        <v>48</v>
      </c>
      <c r="P229" s="138">
        <f>O229*H229</f>
        <v>0</v>
      </c>
      <c r="Q229" s="138">
        <v>4.0000000000000001E-3</v>
      </c>
      <c r="R229" s="138">
        <f>Q229*H229</f>
        <v>0.04</v>
      </c>
      <c r="S229" s="138">
        <v>0</v>
      </c>
      <c r="T229" s="139">
        <f>S229*H229</f>
        <v>0</v>
      </c>
      <c r="AR229" s="140" t="s">
        <v>161</v>
      </c>
      <c r="AT229" s="140" t="s">
        <v>156</v>
      </c>
      <c r="AU229" s="140" t="s">
        <v>87</v>
      </c>
      <c r="AY229" s="18" t="s">
        <v>152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8" t="s">
        <v>85</v>
      </c>
      <c r="BK229" s="141">
        <f>ROUND(I229*H229,2)</f>
        <v>0</v>
      </c>
      <c r="BL229" s="18" t="s">
        <v>161</v>
      </c>
      <c r="BM229" s="140" t="s">
        <v>674</v>
      </c>
    </row>
    <row r="230" spans="2:65" s="12" customFormat="1" ht="11.25">
      <c r="B230" s="146"/>
      <c r="D230" s="147" t="s">
        <v>166</v>
      </c>
      <c r="E230" s="148" t="s">
        <v>21</v>
      </c>
      <c r="F230" s="149" t="s">
        <v>480</v>
      </c>
      <c r="H230" s="150">
        <v>10</v>
      </c>
      <c r="I230" s="151"/>
      <c r="L230" s="146"/>
      <c r="M230" s="152"/>
      <c r="T230" s="153"/>
      <c r="AT230" s="148" t="s">
        <v>166</v>
      </c>
      <c r="AU230" s="148" t="s">
        <v>87</v>
      </c>
      <c r="AV230" s="12" t="s">
        <v>87</v>
      </c>
      <c r="AW230" s="12" t="s">
        <v>39</v>
      </c>
      <c r="AX230" s="12" t="s">
        <v>85</v>
      </c>
      <c r="AY230" s="148" t="s">
        <v>152</v>
      </c>
    </row>
    <row r="231" spans="2:65" s="1" customFormat="1" ht="37.9" customHeight="1">
      <c r="B231" s="34"/>
      <c r="C231" s="129" t="s">
        <v>387</v>
      </c>
      <c r="D231" s="129" t="s">
        <v>156</v>
      </c>
      <c r="E231" s="130" t="s">
        <v>482</v>
      </c>
      <c r="F231" s="131" t="s">
        <v>483</v>
      </c>
      <c r="G231" s="132" t="s">
        <v>170</v>
      </c>
      <c r="H231" s="133">
        <v>195</v>
      </c>
      <c r="I231" s="134"/>
      <c r="J231" s="135">
        <f>ROUND(I231*H231,2)</f>
        <v>0</v>
      </c>
      <c r="K231" s="131" t="s">
        <v>21</v>
      </c>
      <c r="L231" s="34"/>
      <c r="M231" s="136" t="s">
        <v>21</v>
      </c>
      <c r="N231" s="137" t="s">
        <v>48</v>
      </c>
      <c r="P231" s="138">
        <f>O231*H231</f>
        <v>0</v>
      </c>
      <c r="Q231" s="138">
        <v>4.0000000000000001E-3</v>
      </c>
      <c r="R231" s="138">
        <f>Q231*H231</f>
        <v>0.78</v>
      </c>
      <c r="S231" s="138">
        <v>0</v>
      </c>
      <c r="T231" s="139">
        <f>S231*H231</f>
        <v>0</v>
      </c>
      <c r="AR231" s="140" t="s">
        <v>161</v>
      </c>
      <c r="AT231" s="140" t="s">
        <v>156</v>
      </c>
      <c r="AU231" s="140" t="s">
        <v>87</v>
      </c>
      <c r="AY231" s="18" t="s">
        <v>152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8" t="s">
        <v>85</v>
      </c>
      <c r="BK231" s="141">
        <f>ROUND(I231*H231,2)</f>
        <v>0</v>
      </c>
      <c r="BL231" s="18" t="s">
        <v>161</v>
      </c>
      <c r="BM231" s="140" t="s">
        <v>675</v>
      </c>
    </row>
    <row r="232" spans="2:65" s="12" customFormat="1" ht="11.25">
      <c r="B232" s="146"/>
      <c r="D232" s="147" t="s">
        <v>166</v>
      </c>
      <c r="E232" s="148" t="s">
        <v>21</v>
      </c>
      <c r="F232" s="149" t="s">
        <v>676</v>
      </c>
      <c r="H232" s="150">
        <v>195</v>
      </c>
      <c r="I232" s="151"/>
      <c r="L232" s="146"/>
      <c r="M232" s="152"/>
      <c r="T232" s="153"/>
      <c r="AT232" s="148" t="s">
        <v>166</v>
      </c>
      <c r="AU232" s="148" t="s">
        <v>87</v>
      </c>
      <c r="AV232" s="12" t="s">
        <v>87</v>
      </c>
      <c r="AW232" s="12" t="s">
        <v>39</v>
      </c>
      <c r="AX232" s="12" t="s">
        <v>85</v>
      </c>
      <c r="AY232" s="148" t="s">
        <v>152</v>
      </c>
    </row>
    <row r="233" spans="2:65" s="1" customFormat="1" ht="44.25" customHeight="1">
      <c r="B233" s="34"/>
      <c r="C233" s="129" t="s">
        <v>392</v>
      </c>
      <c r="D233" s="129" t="s">
        <v>156</v>
      </c>
      <c r="E233" s="130" t="s">
        <v>487</v>
      </c>
      <c r="F233" s="131" t="s">
        <v>488</v>
      </c>
      <c r="G233" s="132" t="s">
        <v>295</v>
      </c>
      <c r="H233" s="133">
        <v>2.5</v>
      </c>
      <c r="I233" s="134"/>
      <c r="J233" s="135">
        <f>ROUND(I233*H233,2)</f>
        <v>0</v>
      </c>
      <c r="K233" s="131" t="s">
        <v>160</v>
      </c>
      <c r="L233" s="34"/>
      <c r="M233" s="136" t="s">
        <v>21</v>
      </c>
      <c r="N233" s="137" t="s">
        <v>48</v>
      </c>
      <c r="P233" s="138">
        <f>O233*H233</f>
        <v>0</v>
      </c>
      <c r="Q233" s="138">
        <v>0</v>
      </c>
      <c r="R233" s="138">
        <f>Q233*H233</f>
        <v>0</v>
      </c>
      <c r="S233" s="138">
        <v>0</v>
      </c>
      <c r="T233" s="139">
        <f>S233*H233</f>
        <v>0</v>
      </c>
      <c r="AR233" s="140" t="s">
        <v>208</v>
      </c>
      <c r="AT233" s="140" t="s">
        <v>156</v>
      </c>
      <c r="AU233" s="140" t="s">
        <v>87</v>
      </c>
      <c r="AY233" s="18" t="s">
        <v>152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8" t="s">
        <v>85</v>
      </c>
      <c r="BK233" s="141">
        <f>ROUND(I233*H233,2)</f>
        <v>0</v>
      </c>
      <c r="BL233" s="18" t="s">
        <v>208</v>
      </c>
      <c r="BM233" s="140" t="s">
        <v>677</v>
      </c>
    </row>
    <row r="234" spans="2:65" s="1" customFormat="1" ht="11.25">
      <c r="B234" s="34"/>
      <c r="D234" s="142" t="s">
        <v>164</v>
      </c>
      <c r="F234" s="143" t="s">
        <v>490</v>
      </c>
      <c r="I234" s="144"/>
      <c r="L234" s="34"/>
      <c r="M234" s="145"/>
      <c r="T234" s="55"/>
      <c r="AT234" s="18" t="s">
        <v>164</v>
      </c>
      <c r="AU234" s="18" t="s">
        <v>87</v>
      </c>
    </row>
    <row r="235" spans="2:65" s="11" customFormat="1" ht="22.9" customHeight="1">
      <c r="B235" s="117"/>
      <c r="D235" s="118" t="s">
        <v>76</v>
      </c>
      <c r="E235" s="127" t="s">
        <v>491</v>
      </c>
      <c r="F235" s="127" t="s">
        <v>492</v>
      </c>
      <c r="I235" s="120"/>
      <c r="J235" s="128">
        <f>BK235</f>
        <v>0</v>
      </c>
      <c r="L235" s="117"/>
      <c r="M235" s="122"/>
      <c r="P235" s="123">
        <f>SUM(P236:P251)</f>
        <v>0</v>
      </c>
      <c r="R235" s="123">
        <f>SUM(R236:R251)</f>
        <v>0.45259440000000001</v>
      </c>
      <c r="T235" s="124">
        <f>SUM(T236:T251)</f>
        <v>0</v>
      </c>
      <c r="AR235" s="118" t="s">
        <v>85</v>
      </c>
      <c r="AT235" s="125" t="s">
        <v>76</v>
      </c>
      <c r="AU235" s="125" t="s">
        <v>85</v>
      </c>
      <c r="AY235" s="118" t="s">
        <v>152</v>
      </c>
      <c r="BK235" s="126">
        <f>SUM(BK236:BK251)</f>
        <v>0</v>
      </c>
    </row>
    <row r="236" spans="2:65" s="1" customFormat="1" ht="24.2" customHeight="1">
      <c r="B236" s="34"/>
      <c r="C236" s="129" t="s">
        <v>400</v>
      </c>
      <c r="D236" s="129" t="s">
        <v>156</v>
      </c>
      <c r="E236" s="130" t="s">
        <v>494</v>
      </c>
      <c r="F236" s="131" t="s">
        <v>495</v>
      </c>
      <c r="G236" s="132" t="s">
        <v>270</v>
      </c>
      <c r="H236" s="133">
        <v>561.24</v>
      </c>
      <c r="I236" s="134"/>
      <c r="J236" s="135">
        <f>ROUND(I236*H236,2)</f>
        <v>0</v>
      </c>
      <c r="K236" s="131" t="s">
        <v>160</v>
      </c>
      <c r="L236" s="34"/>
      <c r="M236" s="136" t="s">
        <v>21</v>
      </c>
      <c r="N236" s="137" t="s">
        <v>48</v>
      </c>
      <c r="P236" s="138">
        <f>O236*H236</f>
        <v>0</v>
      </c>
      <c r="Q236" s="138">
        <v>6.0000000000000002E-5</v>
      </c>
      <c r="R236" s="138">
        <f>Q236*H236</f>
        <v>3.36744E-2</v>
      </c>
      <c r="S236" s="138">
        <v>0</v>
      </c>
      <c r="T236" s="139">
        <f>S236*H236</f>
        <v>0</v>
      </c>
      <c r="AR236" s="140" t="s">
        <v>161</v>
      </c>
      <c r="AT236" s="140" t="s">
        <v>156</v>
      </c>
      <c r="AU236" s="140" t="s">
        <v>87</v>
      </c>
      <c r="AY236" s="18" t="s">
        <v>152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8" t="s">
        <v>85</v>
      </c>
      <c r="BK236" s="141">
        <f>ROUND(I236*H236,2)</f>
        <v>0</v>
      </c>
      <c r="BL236" s="18" t="s">
        <v>161</v>
      </c>
      <c r="BM236" s="140" t="s">
        <v>678</v>
      </c>
    </row>
    <row r="237" spans="2:65" s="1" customFormat="1" ht="11.25">
      <c r="B237" s="34"/>
      <c r="D237" s="142" t="s">
        <v>164</v>
      </c>
      <c r="F237" s="143" t="s">
        <v>497</v>
      </c>
      <c r="I237" s="144"/>
      <c r="L237" s="34"/>
      <c r="M237" s="145"/>
      <c r="T237" s="55"/>
      <c r="AT237" s="18" t="s">
        <v>164</v>
      </c>
      <c r="AU237" s="18" t="s">
        <v>87</v>
      </c>
    </row>
    <row r="238" spans="2:65" s="12" customFormat="1" ht="11.25">
      <c r="B238" s="146"/>
      <c r="D238" s="147" t="s">
        <v>166</v>
      </c>
      <c r="E238" s="148" t="s">
        <v>21</v>
      </c>
      <c r="F238" s="149" t="s">
        <v>679</v>
      </c>
      <c r="H238" s="150">
        <v>403.92</v>
      </c>
      <c r="I238" s="151"/>
      <c r="L238" s="146"/>
      <c r="M238" s="152"/>
      <c r="T238" s="153"/>
      <c r="AT238" s="148" t="s">
        <v>166</v>
      </c>
      <c r="AU238" s="148" t="s">
        <v>87</v>
      </c>
      <c r="AV238" s="12" t="s">
        <v>87</v>
      </c>
      <c r="AW238" s="12" t="s">
        <v>39</v>
      </c>
      <c r="AX238" s="12" t="s">
        <v>77</v>
      </c>
      <c r="AY238" s="148" t="s">
        <v>152</v>
      </c>
    </row>
    <row r="239" spans="2:65" s="12" customFormat="1" ht="11.25">
      <c r="B239" s="146"/>
      <c r="D239" s="147" t="s">
        <v>166</v>
      </c>
      <c r="E239" s="148" t="s">
        <v>21</v>
      </c>
      <c r="F239" s="149" t="s">
        <v>680</v>
      </c>
      <c r="H239" s="150">
        <v>85.32</v>
      </c>
      <c r="I239" s="151"/>
      <c r="L239" s="146"/>
      <c r="M239" s="152"/>
      <c r="T239" s="153"/>
      <c r="AT239" s="148" t="s">
        <v>166</v>
      </c>
      <c r="AU239" s="148" t="s">
        <v>87</v>
      </c>
      <c r="AV239" s="12" t="s">
        <v>87</v>
      </c>
      <c r="AW239" s="12" t="s">
        <v>39</v>
      </c>
      <c r="AX239" s="12" t="s">
        <v>77</v>
      </c>
      <c r="AY239" s="148" t="s">
        <v>152</v>
      </c>
    </row>
    <row r="240" spans="2:65" s="12" customFormat="1" ht="11.25">
      <c r="B240" s="146"/>
      <c r="D240" s="147" t="s">
        <v>166</v>
      </c>
      <c r="E240" s="148" t="s">
        <v>21</v>
      </c>
      <c r="F240" s="149" t="s">
        <v>681</v>
      </c>
      <c r="H240" s="150">
        <v>27</v>
      </c>
      <c r="I240" s="151"/>
      <c r="L240" s="146"/>
      <c r="M240" s="152"/>
      <c r="T240" s="153"/>
      <c r="AT240" s="148" t="s">
        <v>166</v>
      </c>
      <c r="AU240" s="148" t="s">
        <v>87</v>
      </c>
      <c r="AV240" s="12" t="s">
        <v>87</v>
      </c>
      <c r="AW240" s="12" t="s">
        <v>39</v>
      </c>
      <c r="AX240" s="12" t="s">
        <v>77</v>
      </c>
      <c r="AY240" s="148" t="s">
        <v>152</v>
      </c>
    </row>
    <row r="241" spans="2:65" s="12" customFormat="1" ht="11.25">
      <c r="B241" s="146"/>
      <c r="D241" s="147" t="s">
        <v>166</v>
      </c>
      <c r="E241" s="148" t="s">
        <v>21</v>
      </c>
      <c r="F241" s="149" t="s">
        <v>501</v>
      </c>
      <c r="H241" s="150">
        <v>45</v>
      </c>
      <c r="I241" s="151"/>
      <c r="L241" s="146"/>
      <c r="M241" s="152"/>
      <c r="T241" s="153"/>
      <c r="AT241" s="148" t="s">
        <v>166</v>
      </c>
      <c r="AU241" s="148" t="s">
        <v>87</v>
      </c>
      <c r="AV241" s="12" t="s">
        <v>87</v>
      </c>
      <c r="AW241" s="12" t="s">
        <v>39</v>
      </c>
      <c r="AX241" s="12" t="s">
        <v>77</v>
      </c>
      <c r="AY241" s="148" t="s">
        <v>152</v>
      </c>
    </row>
    <row r="242" spans="2:65" s="14" customFormat="1" ht="11.25">
      <c r="B242" s="160"/>
      <c r="D242" s="147" t="s">
        <v>166</v>
      </c>
      <c r="E242" s="161" t="s">
        <v>21</v>
      </c>
      <c r="F242" s="162" t="s">
        <v>207</v>
      </c>
      <c r="H242" s="163">
        <v>561.24</v>
      </c>
      <c r="I242" s="164"/>
      <c r="L242" s="160"/>
      <c r="M242" s="165"/>
      <c r="T242" s="166"/>
      <c r="AT242" s="161" t="s">
        <v>166</v>
      </c>
      <c r="AU242" s="161" t="s">
        <v>87</v>
      </c>
      <c r="AV242" s="14" t="s">
        <v>161</v>
      </c>
      <c r="AW242" s="14" t="s">
        <v>39</v>
      </c>
      <c r="AX242" s="14" t="s">
        <v>85</v>
      </c>
      <c r="AY242" s="161" t="s">
        <v>152</v>
      </c>
    </row>
    <row r="243" spans="2:65" s="1" customFormat="1" ht="24.2" customHeight="1">
      <c r="B243" s="34"/>
      <c r="C243" s="167" t="s">
        <v>406</v>
      </c>
      <c r="D243" s="167" t="s">
        <v>267</v>
      </c>
      <c r="E243" s="168" t="s">
        <v>511</v>
      </c>
      <c r="F243" s="169" t="s">
        <v>512</v>
      </c>
      <c r="G243" s="170" t="s">
        <v>513</v>
      </c>
      <c r="H243" s="171">
        <v>216</v>
      </c>
      <c r="I243" s="172"/>
      <c r="J243" s="173">
        <f>ROUND(I243*H243,2)</f>
        <v>0</v>
      </c>
      <c r="K243" s="169" t="s">
        <v>21</v>
      </c>
      <c r="L243" s="174"/>
      <c r="M243" s="175" t="s">
        <v>21</v>
      </c>
      <c r="N243" s="176" t="s">
        <v>48</v>
      </c>
      <c r="P243" s="138">
        <f>O243*H243</f>
        <v>0</v>
      </c>
      <c r="Q243" s="138">
        <v>1.8699999999999999E-3</v>
      </c>
      <c r="R243" s="138">
        <f>Q243*H243</f>
        <v>0.40392</v>
      </c>
      <c r="S243" s="138">
        <v>0</v>
      </c>
      <c r="T243" s="139">
        <f>S243*H243</f>
        <v>0</v>
      </c>
      <c r="AR243" s="140" t="s">
        <v>210</v>
      </c>
      <c r="AT243" s="140" t="s">
        <v>267</v>
      </c>
      <c r="AU243" s="140" t="s">
        <v>87</v>
      </c>
      <c r="AY243" s="18" t="s">
        <v>152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8" t="s">
        <v>85</v>
      </c>
      <c r="BK243" s="141">
        <f>ROUND(I243*H243,2)</f>
        <v>0</v>
      </c>
      <c r="BL243" s="18" t="s">
        <v>161</v>
      </c>
      <c r="BM243" s="140" t="s">
        <v>682</v>
      </c>
    </row>
    <row r="244" spans="2:65" s="12" customFormat="1" ht="11.25">
      <c r="B244" s="146"/>
      <c r="D244" s="147" t="s">
        <v>166</v>
      </c>
      <c r="E244" s="148" t="s">
        <v>21</v>
      </c>
      <c r="F244" s="149" t="s">
        <v>662</v>
      </c>
      <c r="H244" s="150">
        <v>216</v>
      </c>
      <c r="I244" s="151"/>
      <c r="L244" s="146"/>
      <c r="M244" s="152"/>
      <c r="T244" s="153"/>
      <c r="AT244" s="148" t="s">
        <v>166</v>
      </c>
      <c r="AU244" s="148" t="s">
        <v>87</v>
      </c>
      <c r="AV244" s="12" t="s">
        <v>87</v>
      </c>
      <c r="AW244" s="12" t="s">
        <v>39</v>
      </c>
      <c r="AX244" s="12" t="s">
        <v>85</v>
      </c>
      <c r="AY244" s="148" t="s">
        <v>152</v>
      </c>
    </row>
    <row r="245" spans="2:65" s="1" customFormat="1" ht="24.2" customHeight="1">
      <c r="B245" s="34"/>
      <c r="C245" s="167" t="s">
        <v>412</v>
      </c>
      <c r="D245" s="167" t="s">
        <v>267</v>
      </c>
      <c r="E245" s="168" t="s">
        <v>517</v>
      </c>
      <c r="F245" s="169" t="s">
        <v>518</v>
      </c>
      <c r="G245" s="170" t="s">
        <v>159</v>
      </c>
      <c r="H245" s="171">
        <v>270</v>
      </c>
      <c r="I245" s="172"/>
      <c r="J245" s="173">
        <f>ROUND(I245*H245,2)</f>
        <v>0</v>
      </c>
      <c r="K245" s="169" t="s">
        <v>21</v>
      </c>
      <c r="L245" s="174"/>
      <c r="M245" s="175" t="s">
        <v>21</v>
      </c>
      <c r="N245" s="176" t="s">
        <v>48</v>
      </c>
      <c r="P245" s="138">
        <f>O245*H245</f>
        <v>0</v>
      </c>
      <c r="Q245" s="138">
        <v>0</v>
      </c>
      <c r="R245" s="138">
        <f>Q245*H245</f>
        <v>0</v>
      </c>
      <c r="S245" s="138">
        <v>0</v>
      </c>
      <c r="T245" s="139">
        <f>S245*H245</f>
        <v>0</v>
      </c>
      <c r="AR245" s="140" t="s">
        <v>210</v>
      </c>
      <c r="AT245" s="140" t="s">
        <v>267</v>
      </c>
      <c r="AU245" s="140" t="s">
        <v>87</v>
      </c>
      <c r="AY245" s="18" t="s">
        <v>152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8" t="s">
        <v>85</v>
      </c>
      <c r="BK245" s="141">
        <f>ROUND(I245*H245,2)</f>
        <v>0</v>
      </c>
      <c r="BL245" s="18" t="s">
        <v>161</v>
      </c>
      <c r="BM245" s="140" t="s">
        <v>683</v>
      </c>
    </row>
    <row r="246" spans="2:65" s="12" customFormat="1" ht="11.25">
      <c r="B246" s="146"/>
      <c r="D246" s="147" t="s">
        <v>166</v>
      </c>
      <c r="E246" s="148" t="s">
        <v>21</v>
      </c>
      <c r="F246" s="149" t="s">
        <v>684</v>
      </c>
      <c r="H246" s="150">
        <v>270</v>
      </c>
      <c r="I246" s="151"/>
      <c r="L246" s="146"/>
      <c r="M246" s="152"/>
      <c r="T246" s="153"/>
      <c r="AT246" s="148" t="s">
        <v>166</v>
      </c>
      <c r="AU246" s="148" t="s">
        <v>87</v>
      </c>
      <c r="AV246" s="12" t="s">
        <v>87</v>
      </c>
      <c r="AW246" s="12" t="s">
        <v>39</v>
      </c>
      <c r="AX246" s="12" t="s">
        <v>85</v>
      </c>
      <c r="AY246" s="148" t="s">
        <v>152</v>
      </c>
    </row>
    <row r="247" spans="2:65" s="1" customFormat="1" ht="24.2" customHeight="1">
      <c r="B247" s="34"/>
      <c r="C247" s="167" t="s">
        <v>418</v>
      </c>
      <c r="D247" s="167" t="s">
        <v>267</v>
      </c>
      <c r="E247" s="168" t="s">
        <v>685</v>
      </c>
      <c r="F247" s="169" t="s">
        <v>686</v>
      </c>
      <c r="G247" s="170" t="s">
        <v>159</v>
      </c>
      <c r="H247" s="171">
        <v>54</v>
      </c>
      <c r="I247" s="172"/>
      <c r="J247" s="173">
        <f>ROUND(I247*H247,2)</f>
        <v>0</v>
      </c>
      <c r="K247" s="169" t="s">
        <v>21</v>
      </c>
      <c r="L247" s="174"/>
      <c r="M247" s="175" t="s">
        <v>21</v>
      </c>
      <c r="N247" s="176" t="s">
        <v>48</v>
      </c>
      <c r="P247" s="138">
        <f>O247*H247</f>
        <v>0</v>
      </c>
      <c r="Q247" s="138">
        <v>0</v>
      </c>
      <c r="R247" s="138">
        <f>Q247*H247</f>
        <v>0</v>
      </c>
      <c r="S247" s="138">
        <v>0</v>
      </c>
      <c r="T247" s="139">
        <f>S247*H247</f>
        <v>0</v>
      </c>
      <c r="AR247" s="140" t="s">
        <v>210</v>
      </c>
      <c r="AT247" s="140" t="s">
        <v>267</v>
      </c>
      <c r="AU247" s="140" t="s">
        <v>87</v>
      </c>
      <c r="AY247" s="18" t="s">
        <v>152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8" t="s">
        <v>85</v>
      </c>
      <c r="BK247" s="141">
        <f>ROUND(I247*H247,2)</f>
        <v>0</v>
      </c>
      <c r="BL247" s="18" t="s">
        <v>161</v>
      </c>
      <c r="BM247" s="140" t="s">
        <v>687</v>
      </c>
    </row>
    <row r="248" spans="2:65" s="12" customFormat="1" ht="11.25">
      <c r="B248" s="146"/>
      <c r="D248" s="147" t="s">
        <v>166</v>
      </c>
      <c r="E248" s="148" t="s">
        <v>21</v>
      </c>
      <c r="F248" s="149" t="s">
        <v>688</v>
      </c>
      <c r="H248" s="150">
        <v>54</v>
      </c>
      <c r="I248" s="151"/>
      <c r="L248" s="146"/>
      <c r="M248" s="152"/>
      <c r="T248" s="153"/>
      <c r="AT248" s="148" t="s">
        <v>166</v>
      </c>
      <c r="AU248" s="148" t="s">
        <v>87</v>
      </c>
      <c r="AV248" s="12" t="s">
        <v>87</v>
      </c>
      <c r="AW248" s="12" t="s">
        <v>39</v>
      </c>
      <c r="AX248" s="12" t="s">
        <v>85</v>
      </c>
      <c r="AY248" s="148" t="s">
        <v>152</v>
      </c>
    </row>
    <row r="249" spans="2:65" s="1" customFormat="1" ht="24.2" customHeight="1">
      <c r="B249" s="34"/>
      <c r="C249" s="167" t="s">
        <v>423</v>
      </c>
      <c r="D249" s="167" t="s">
        <v>267</v>
      </c>
      <c r="E249" s="168" t="s">
        <v>522</v>
      </c>
      <c r="F249" s="169" t="s">
        <v>523</v>
      </c>
      <c r="G249" s="170" t="s">
        <v>170</v>
      </c>
      <c r="H249" s="171">
        <v>1</v>
      </c>
      <c r="I249" s="172"/>
      <c r="J249" s="173">
        <f>ROUND(I249*H249,2)</f>
        <v>0</v>
      </c>
      <c r="K249" s="169" t="s">
        <v>21</v>
      </c>
      <c r="L249" s="174"/>
      <c r="M249" s="175" t="s">
        <v>21</v>
      </c>
      <c r="N249" s="176" t="s">
        <v>48</v>
      </c>
      <c r="P249" s="138">
        <f>O249*H249</f>
        <v>0</v>
      </c>
      <c r="Q249" s="138">
        <v>1.4999999999999999E-2</v>
      </c>
      <c r="R249" s="138">
        <f>Q249*H249</f>
        <v>1.4999999999999999E-2</v>
      </c>
      <c r="S249" s="138">
        <v>0</v>
      </c>
      <c r="T249" s="139">
        <f>S249*H249</f>
        <v>0</v>
      </c>
      <c r="AR249" s="140" t="s">
        <v>210</v>
      </c>
      <c r="AT249" s="140" t="s">
        <v>267</v>
      </c>
      <c r="AU249" s="140" t="s">
        <v>87</v>
      </c>
      <c r="AY249" s="18" t="s">
        <v>152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8" t="s">
        <v>85</v>
      </c>
      <c r="BK249" s="141">
        <f>ROUND(I249*H249,2)</f>
        <v>0</v>
      </c>
      <c r="BL249" s="18" t="s">
        <v>161</v>
      </c>
      <c r="BM249" s="140" t="s">
        <v>689</v>
      </c>
    </row>
    <row r="250" spans="2:65" s="1" customFormat="1" ht="44.25" customHeight="1">
      <c r="B250" s="34"/>
      <c r="C250" s="129" t="s">
        <v>429</v>
      </c>
      <c r="D250" s="129" t="s">
        <v>156</v>
      </c>
      <c r="E250" s="130" t="s">
        <v>526</v>
      </c>
      <c r="F250" s="131" t="s">
        <v>527</v>
      </c>
      <c r="G250" s="132" t="s">
        <v>295</v>
      </c>
      <c r="H250" s="133">
        <v>0.55000000000000004</v>
      </c>
      <c r="I250" s="134"/>
      <c r="J250" s="135">
        <f>ROUND(I250*H250,2)</f>
        <v>0</v>
      </c>
      <c r="K250" s="131" t="s">
        <v>160</v>
      </c>
      <c r="L250" s="34"/>
      <c r="M250" s="136" t="s">
        <v>21</v>
      </c>
      <c r="N250" s="137" t="s">
        <v>48</v>
      </c>
      <c r="P250" s="138">
        <f>O250*H250</f>
        <v>0</v>
      </c>
      <c r="Q250" s="138">
        <v>0</v>
      </c>
      <c r="R250" s="138">
        <f>Q250*H250</f>
        <v>0</v>
      </c>
      <c r="S250" s="138">
        <v>0</v>
      </c>
      <c r="T250" s="139">
        <f>S250*H250</f>
        <v>0</v>
      </c>
      <c r="AR250" s="140" t="s">
        <v>161</v>
      </c>
      <c r="AT250" s="140" t="s">
        <v>156</v>
      </c>
      <c r="AU250" s="140" t="s">
        <v>87</v>
      </c>
      <c r="AY250" s="18" t="s">
        <v>152</v>
      </c>
      <c r="BE250" s="141">
        <f>IF(N250="základní",J250,0)</f>
        <v>0</v>
      </c>
      <c r="BF250" s="141">
        <f>IF(N250="snížená",J250,0)</f>
        <v>0</v>
      </c>
      <c r="BG250" s="141">
        <f>IF(N250="zákl. přenesená",J250,0)</f>
        <v>0</v>
      </c>
      <c r="BH250" s="141">
        <f>IF(N250="sníž. přenesená",J250,0)</f>
        <v>0</v>
      </c>
      <c r="BI250" s="141">
        <f>IF(N250="nulová",J250,0)</f>
        <v>0</v>
      </c>
      <c r="BJ250" s="18" t="s">
        <v>85</v>
      </c>
      <c r="BK250" s="141">
        <f>ROUND(I250*H250,2)</f>
        <v>0</v>
      </c>
      <c r="BL250" s="18" t="s">
        <v>161</v>
      </c>
      <c r="BM250" s="140" t="s">
        <v>690</v>
      </c>
    </row>
    <row r="251" spans="2:65" s="1" customFormat="1" ht="11.25">
      <c r="B251" s="34"/>
      <c r="D251" s="142" t="s">
        <v>164</v>
      </c>
      <c r="F251" s="143" t="s">
        <v>529</v>
      </c>
      <c r="I251" s="144"/>
      <c r="L251" s="34"/>
      <c r="M251" s="145"/>
      <c r="T251" s="55"/>
      <c r="AT251" s="18" t="s">
        <v>164</v>
      </c>
      <c r="AU251" s="18" t="s">
        <v>87</v>
      </c>
    </row>
    <row r="252" spans="2:65" s="11" customFormat="1" ht="22.9" customHeight="1">
      <c r="B252" s="117"/>
      <c r="D252" s="118" t="s">
        <v>76</v>
      </c>
      <c r="E252" s="127" t="s">
        <v>530</v>
      </c>
      <c r="F252" s="127" t="s">
        <v>531</v>
      </c>
      <c r="I252" s="120"/>
      <c r="J252" s="128">
        <f>BK252</f>
        <v>0</v>
      </c>
      <c r="L252" s="117"/>
      <c r="M252" s="122"/>
      <c r="P252" s="123">
        <f>SUM(P253:P262)</f>
        <v>0</v>
      </c>
      <c r="R252" s="123">
        <f>SUM(R253:R262)</f>
        <v>4.0186150000000004E-2</v>
      </c>
      <c r="T252" s="124">
        <f>SUM(T253:T262)</f>
        <v>0</v>
      </c>
      <c r="AR252" s="118" t="s">
        <v>85</v>
      </c>
      <c r="AT252" s="125" t="s">
        <v>76</v>
      </c>
      <c r="AU252" s="125" t="s">
        <v>85</v>
      </c>
      <c r="AY252" s="118" t="s">
        <v>152</v>
      </c>
      <c r="BK252" s="126">
        <f>SUM(BK253:BK262)</f>
        <v>0</v>
      </c>
    </row>
    <row r="253" spans="2:65" s="1" customFormat="1" ht="24.2" customHeight="1">
      <c r="B253" s="34"/>
      <c r="C253" s="129" t="s">
        <v>435</v>
      </c>
      <c r="D253" s="129" t="s">
        <v>156</v>
      </c>
      <c r="E253" s="130" t="s">
        <v>533</v>
      </c>
      <c r="F253" s="131" t="s">
        <v>534</v>
      </c>
      <c r="G253" s="132" t="s">
        <v>159</v>
      </c>
      <c r="H253" s="133">
        <v>98.015000000000001</v>
      </c>
      <c r="I253" s="134"/>
      <c r="J253" s="135">
        <f>ROUND(I253*H253,2)</f>
        <v>0</v>
      </c>
      <c r="K253" s="131" t="s">
        <v>160</v>
      </c>
      <c r="L253" s="34"/>
      <c r="M253" s="136" t="s">
        <v>21</v>
      </c>
      <c r="N253" s="137" t="s">
        <v>48</v>
      </c>
      <c r="P253" s="138">
        <f>O253*H253</f>
        <v>0</v>
      </c>
      <c r="Q253" s="138">
        <v>1.7000000000000001E-4</v>
      </c>
      <c r="R253" s="138">
        <f>Q253*H253</f>
        <v>1.6662550000000002E-2</v>
      </c>
      <c r="S253" s="138">
        <v>0</v>
      </c>
      <c r="T253" s="139">
        <f>S253*H253</f>
        <v>0</v>
      </c>
      <c r="AR253" s="140" t="s">
        <v>208</v>
      </c>
      <c r="AT253" s="140" t="s">
        <v>156</v>
      </c>
      <c r="AU253" s="140" t="s">
        <v>87</v>
      </c>
      <c r="AY253" s="18" t="s">
        <v>152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8" t="s">
        <v>85</v>
      </c>
      <c r="BK253" s="141">
        <f>ROUND(I253*H253,2)</f>
        <v>0</v>
      </c>
      <c r="BL253" s="18" t="s">
        <v>208</v>
      </c>
      <c r="BM253" s="140" t="s">
        <v>691</v>
      </c>
    </row>
    <row r="254" spans="2:65" s="1" customFormat="1" ht="11.25">
      <c r="B254" s="34"/>
      <c r="D254" s="142" t="s">
        <v>164</v>
      </c>
      <c r="F254" s="143" t="s">
        <v>536</v>
      </c>
      <c r="I254" s="144"/>
      <c r="L254" s="34"/>
      <c r="M254" s="145"/>
      <c r="T254" s="55"/>
      <c r="AT254" s="18" t="s">
        <v>164</v>
      </c>
      <c r="AU254" s="18" t="s">
        <v>87</v>
      </c>
    </row>
    <row r="255" spans="2:65" s="12" customFormat="1" ht="11.25">
      <c r="B255" s="146"/>
      <c r="D255" s="147" t="s">
        <v>166</v>
      </c>
      <c r="E255" s="148" t="s">
        <v>21</v>
      </c>
      <c r="F255" s="149" t="s">
        <v>692</v>
      </c>
      <c r="H255" s="150">
        <v>59.052</v>
      </c>
      <c r="I255" s="151"/>
      <c r="L255" s="146"/>
      <c r="M255" s="152"/>
      <c r="T255" s="153"/>
      <c r="AT255" s="148" t="s">
        <v>166</v>
      </c>
      <c r="AU255" s="148" t="s">
        <v>87</v>
      </c>
      <c r="AV255" s="12" t="s">
        <v>87</v>
      </c>
      <c r="AW255" s="12" t="s">
        <v>39</v>
      </c>
      <c r="AX255" s="12" t="s">
        <v>77</v>
      </c>
      <c r="AY255" s="148" t="s">
        <v>152</v>
      </c>
    </row>
    <row r="256" spans="2:65" s="12" customFormat="1" ht="11.25">
      <c r="B256" s="146"/>
      <c r="D256" s="147" t="s">
        <v>166</v>
      </c>
      <c r="E256" s="148" t="s">
        <v>21</v>
      </c>
      <c r="F256" s="149" t="s">
        <v>693</v>
      </c>
      <c r="H256" s="150">
        <v>17.248000000000001</v>
      </c>
      <c r="I256" s="151"/>
      <c r="L256" s="146"/>
      <c r="M256" s="152"/>
      <c r="T256" s="153"/>
      <c r="AT256" s="148" t="s">
        <v>166</v>
      </c>
      <c r="AU256" s="148" t="s">
        <v>87</v>
      </c>
      <c r="AV256" s="12" t="s">
        <v>87</v>
      </c>
      <c r="AW256" s="12" t="s">
        <v>39</v>
      </c>
      <c r="AX256" s="12" t="s">
        <v>77</v>
      </c>
      <c r="AY256" s="148" t="s">
        <v>152</v>
      </c>
    </row>
    <row r="257" spans="2:65" s="12" customFormat="1" ht="11.25">
      <c r="B257" s="146"/>
      <c r="D257" s="147" t="s">
        <v>166</v>
      </c>
      <c r="E257" s="148" t="s">
        <v>21</v>
      </c>
      <c r="F257" s="149" t="s">
        <v>694</v>
      </c>
      <c r="H257" s="150">
        <v>21.715</v>
      </c>
      <c r="I257" s="151"/>
      <c r="L257" s="146"/>
      <c r="M257" s="152"/>
      <c r="T257" s="153"/>
      <c r="AT257" s="148" t="s">
        <v>166</v>
      </c>
      <c r="AU257" s="148" t="s">
        <v>87</v>
      </c>
      <c r="AV257" s="12" t="s">
        <v>87</v>
      </c>
      <c r="AW257" s="12" t="s">
        <v>39</v>
      </c>
      <c r="AX257" s="12" t="s">
        <v>77</v>
      </c>
      <c r="AY257" s="148" t="s">
        <v>152</v>
      </c>
    </row>
    <row r="258" spans="2:65" s="14" customFormat="1" ht="11.25">
      <c r="B258" s="160"/>
      <c r="D258" s="147" t="s">
        <v>166</v>
      </c>
      <c r="E258" s="161" t="s">
        <v>21</v>
      </c>
      <c r="F258" s="162" t="s">
        <v>207</v>
      </c>
      <c r="H258" s="163">
        <v>98.015000000000001</v>
      </c>
      <c r="I258" s="164"/>
      <c r="L258" s="160"/>
      <c r="M258" s="165"/>
      <c r="T258" s="166"/>
      <c r="AT258" s="161" t="s">
        <v>166</v>
      </c>
      <c r="AU258" s="161" t="s">
        <v>87</v>
      </c>
      <c r="AV258" s="14" t="s">
        <v>161</v>
      </c>
      <c r="AW258" s="14" t="s">
        <v>39</v>
      </c>
      <c r="AX258" s="14" t="s">
        <v>85</v>
      </c>
      <c r="AY258" s="161" t="s">
        <v>152</v>
      </c>
    </row>
    <row r="259" spans="2:65" s="1" customFormat="1" ht="24.2" customHeight="1">
      <c r="B259" s="34"/>
      <c r="C259" s="129" t="s">
        <v>442</v>
      </c>
      <c r="D259" s="129" t="s">
        <v>156</v>
      </c>
      <c r="E259" s="130" t="s">
        <v>543</v>
      </c>
      <c r="F259" s="131" t="s">
        <v>544</v>
      </c>
      <c r="G259" s="132" t="s">
        <v>159</v>
      </c>
      <c r="H259" s="133">
        <v>98.015000000000001</v>
      </c>
      <c r="I259" s="134"/>
      <c r="J259" s="135">
        <f>ROUND(I259*H259,2)</f>
        <v>0</v>
      </c>
      <c r="K259" s="131" t="s">
        <v>160</v>
      </c>
      <c r="L259" s="34"/>
      <c r="M259" s="136" t="s">
        <v>21</v>
      </c>
      <c r="N259" s="137" t="s">
        <v>48</v>
      </c>
      <c r="P259" s="138">
        <f>O259*H259</f>
        <v>0</v>
      </c>
      <c r="Q259" s="138">
        <v>1.2E-4</v>
      </c>
      <c r="R259" s="138">
        <f>Q259*H259</f>
        <v>1.1761800000000001E-2</v>
      </c>
      <c r="S259" s="138">
        <v>0</v>
      </c>
      <c r="T259" s="139">
        <f>S259*H259</f>
        <v>0</v>
      </c>
      <c r="AR259" s="140" t="s">
        <v>208</v>
      </c>
      <c r="AT259" s="140" t="s">
        <v>156</v>
      </c>
      <c r="AU259" s="140" t="s">
        <v>87</v>
      </c>
      <c r="AY259" s="18" t="s">
        <v>152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8" t="s">
        <v>85</v>
      </c>
      <c r="BK259" s="141">
        <f>ROUND(I259*H259,2)</f>
        <v>0</v>
      </c>
      <c r="BL259" s="18" t="s">
        <v>208</v>
      </c>
      <c r="BM259" s="140" t="s">
        <v>695</v>
      </c>
    </row>
    <row r="260" spans="2:65" s="1" customFormat="1" ht="11.25">
      <c r="B260" s="34"/>
      <c r="D260" s="142" t="s">
        <v>164</v>
      </c>
      <c r="F260" s="143" t="s">
        <v>546</v>
      </c>
      <c r="I260" s="144"/>
      <c r="L260" s="34"/>
      <c r="M260" s="145"/>
      <c r="T260" s="55"/>
      <c r="AT260" s="18" t="s">
        <v>164</v>
      </c>
      <c r="AU260" s="18" t="s">
        <v>87</v>
      </c>
    </row>
    <row r="261" spans="2:65" s="1" customFormat="1" ht="24.2" customHeight="1">
      <c r="B261" s="34"/>
      <c r="C261" s="129" t="s">
        <v>447</v>
      </c>
      <c r="D261" s="129" t="s">
        <v>156</v>
      </c>
      <c r="E261" s="130" t="s">
        <v>548</v>
      </c>
      <c r="F261" s="131" t="s">
        <v>549</v>
      </c>
      <c r="G261" s="132" t="s">
        <v>159</v>
      </c>
      <c r="H261" s="133">
        <v>98.015000000000001</v>
      </c>
      <c r="I261" s="134"/>
      <c r="J261" s="135">
        <f>ROUND(I261*H261,2)</f>
        <v>0</v>
      </c>
      <c r="K261" s="131" t="s">
        <v>160</v>
      </c>
      <c r="L261" s="34"/>
      <c r="M261" s="136" t="s">
        <v>21</v>
      </c>
      <c r="N261" s="137" t="s">
        <v>48</v>
      </c>
      <c r="P261" s="138">
        <f>O261*H261</f>
        <v>0</v>
      </c>
      <c r="Q261" s="138">
        <v>1.2E-4</v>
      </c>
      <c r="R261" s="138">
        <f>Q261*H261</f>
        <v>1.1761800000000001E-2</v>
      </c>
      <c r="S261" s="138">
        <v>0</v>
      </c>
      <c r="T261" s="139">
        <f>S261*H261</f>
        <v>0</v>
      </c>
      <c r="AR261" s="140" t="s">
        <v>208</v>
      </c>
      <c r="AT261" s="140" t="s">
        <v>156</v>
      </c>
      <c r="AU261" s="140" t="s">
        <v>87</v>
      </c>
      <c r="AY261" s="18" t="s">
        <v>152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8" t="s">
        <v>85</v>
      </c>
      <c r="BK261" s="141">
        <f>ROUND(I261*H261,2)</f>
        <v>0</v>
      </c>
      <c r="BL261" s="18" t="s">
        <v>208</v>
      </c>
      <c r="BM261" s="140" t="s">
        <v>696</v>
      </c>
    </row>
    <row r="262" spans="2:65" s="1" customFormat="1" ht="11.25">
      <c r="B262" s="34"/>
      <c r="D262" s="142" t="s">
        <v>164</v>
      </c>
      <c r="F262" s="143" t="s">
        <v>551</v>
      </c>
      <c r="I262" s="144"/>
      <c r="L262" s="34"/>
      <c r="M262" s="145"/>
      <c r="T262" s="55"/>
      <c r="AT262" s="18" t="s">
        <v>164</v>
      </c>
      <c r="AU262" s="18" t="s">
        <v>87</v>
      </c>
    </row>
    <row r="263" spans="2:65" s="11" customFormat="1" ht="22.9" customHeight="1">
      <c r="B263" s="117"/>
      <c r="D263" s="118" t="s">
        <v>76</v>
      </c>
      <c r="E263" s="127" t="s">
        <v>552</v>
      </c>
      <c r="F263" s="127" t="s">
        <v>553</v>
      </c>
      <c r="I263" s="120"/>
      <c r="J263" s="128">
        <f>BK263</f>
        <v>0</v>
      </c>
      <c r="L263" s="117"/>
      <c r="M263" s="122"/>
      <c r="P263" s="123">
        <f>SUM(P264:P267)</f>
        <v>0</v>
      </c>
      <c r="R263" s="123">
        <f>SUM(R264:R267)</f>
        <v>0</v>
      </c>
      <c r="T263" s="124">
        <f>SUM(T264:T267)</f>
        <v>0</v>
      </c>
      <c r="AR263" s="118" t="s">
        <v>85</v>
      </c>
      <c r="AT263" s="125" t="s">
        <v>76</v>
      </c>
      <c r="AU263" s="125" t="s">
        <v>85</v>
      </c>
      <c r="AY263" s="118" t="s">
        <v>152</v>
      </c>
      <c r="BK263" s="126">
        <f>SUM(BK264:BK267)</f>
        <v>0</v>
      </c>
    </row>
    <row r="264" spans="2:65" s="1" customFormat="1" ht="21.75" customHeight="1">
      <c r="B264" s="34"/>
      <c r="C264" s="129" t="s">
        <v>451</v>
      </c>
      <c r="D264" s="129" t="s">
        <v>156</v>
      </c>
      <c r="E264" s="130" t="s">
        <v>685</v>
      </c>
      <c r="F264" s="131" t="s">
        <v>697</v>
      </c>
      <c r="G264" s="132" t="s">
        <v>170</v>
      </c>
      <c r="H264" s="133">
        <v>1</v>
      </c>
      <c r="I264" s="134"/>
      <c r="J264" s="135">
        <f>ROUND(I264*H264,2)</f>
        <v>0</v>
      </c>
      <c r="K264" s="131" t="s">
        <v>21</v>
      </c>
      <c r="L264" s="34"/>
      <c r="M264" s="136" t="s">
        <v>21</v>
      </c>
      <c r="N264" s="137" t="s">
        <v>48</v>
      </c>
      <c r="P264" s="138">
        <f>O264*H264</f>
        <v>0</v>
      </c>
      <c r="Q264" s="138">
        <v>0</v>
      </c>
      <c r="R264" s="138">
        <f>Q264*H264</f>
        <v>0</v>
      </c>
      <c r="S264" s="138">
        <v>0</v>
      </c>
      <c r="T264" s="139">
        <f>S264*H264</f>
        <v>0</v>
      </c>
      <c r="AR264" s="140" t="s">
        <v>161</v>
      </c>
      <c r="AT264" s="140" t="s">
        <v>156</v>
      </c>
      <c r="AU264" s="140" t="s">
        <v>87</v>
      </c>
      <c r="AY264" s="18" t="s">
        <v>152</v>
      </c>
      <c r="BE264" s="141">
        <f>IF(N264="základní",J264,0)</f>
        <v>0</v>
      </c>
      <c r="BF264" s="141">
        <f>IF(N264="snížená",J264,0)</f>
        <v>0</v>
      </c>
      <c r="BG264" s="141">
        <f>IF(N264="zákl. přenesená",J264,0)</f>
        <v>0</v>
      </c>
      <c r="BH264" s="141">
        <f>IF(N264="sníž. přenesená",J264,0)</f>
        <v>0</v>
      </c>
      <c r="BI264" s="141">
        <f>IF(N264="nulová",J264,0)</f>
        <v>0</v>
      </c>
      <c r="BJ264" s="18" t="s">
        <v>85</v>
      </c>
      <c r="BK264" s="141">
        <f>ROUND(I264*H264,2)</f>
        <v>0</v>
      </c>
      <c r="BL264" s="18" t="s">
        <v>161</v>
      </c>
      <c r="BM264" s="140" t="s">
        <v>698</v>
      </c>
    </row>
    <row r="265" spans="2:65" s="1" customFormat="1" ht="16.5" customHeight="1">
      <c r="B265" s="34"/>
      <c r="C265" s="129" t="s">
        <v>457</v>
      </c>
      <c r="D265" s="129" t="s">
        <v>156</v>
      </c>
      <c r="E265" s="130" t="s">
        <v>517</v>
      </c>
      <c r="F265" s="131" t="s">
        <v>699</v>
      </c>
      <c r="G265" s="132" t="s">
        <v>170</v>
      </c>
      <c r="H265" s="133">
        <v>1</v>
      </c>
      <c r="I265" s="134"/>
      <c r="J265" s="135">
        <f>ROUND(I265*H265,2)</f>
        <v>0</v>
      </c>
      <c r="K265" s="131" t="s">
        <v>21</v>
      </c>
      <c r="L265" s="34"/>
      <c r="M265" s="136" t="s">
        <v>21</v>
      </c>
      <c r="N265" s="137" t="s">
        <v>48</v>
      </c>
      <c r="P265" s="138">
        <f>O265*H265</f>
        <v>0</v>
      </c>
      <c r="Q265" s="138">
        <v>0</v>
      </c>
      <c r="R265" s="138">
        <f>Q265*H265</f>
        <v>0</v>
      </c>
      <c r="S265" s="138">
        <v>0</v>
      </c>
      <c r="T265" s="139">
        <f>S265*H265</f>
        <v>0</v>
      </c>
      <c r="AR265" s="140" t="s">
        <v>161</v>
      </c>
      <c r="AT265" s="140" t="s">
        <v>156</v>
      </c>
      <c r="AU265" s="140" t="s">
        <v>87</v>
      </c>
      <c r="AY265" s="18" t="s">
        <v>152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8" t="s">
        <v>85</v>
      </c>
      <c r="BK265" s="141">
        <f>ROUND(I265*H265,2)</f>
        <v>0</v>
      </c>
      <c r="BL265" s="18" t="s">
        <v>161</v>
      </c>
      <c r="BM265" s="140" t="s">
        <v>700</v>
      </c>
    </row>
    <row r="266" spans="2:65" s="1" customFormat="1" ht="21.75" customHeight="1">
      <c r="B266" s="34"/>
      <c r="C266" s="129" t="s">
        <v>466</v>
      </c>
      <c r="D266" s="129" t="s">
        <v>156</v>
      </c>
      <c r="E266" s="130" t="s">
        <v>555</v>
      </c>
      <c r="F266" s="131" t="s">
        <v>701</v>
      </c>
      <c r="G266" s="132" t="s">
        <v>170</v>
      </c>
      <c r="H266" s="133">
        <v>2</v>
      </c>
      <c r="I266" s="134"/>
      <c r="J266" s="135">
        <f>ROUND(I266*H266,2)</f>
        <v>0</v>
      </c>
      <c r="K266" s="131" t="s">
        <v>21</v>
      </c>
      <c r="L266" s="34"/>
      <c r="M266" s="136" t="s">
        <v>21</v>
      </c>
      <c r="N266" s="137" t="s">
        <v>48</v>
      </c>
      <c r="P266" s="138">
        <f>O266*H266</f>
        <v>0</v>
      </c>
      <c r="Q266" s="138">
        <v>0</v>
      </c>
      <c r="R266" s="138">
        <f>Q266*H266</f>
        <v>0</v>
      </c>
      <c r="S266" s="138">
        <v>0</v>
      </c>
      <c r="T266" s="139">
        <f>S266*H266</f>
        <v>0</v>
      </c>
      <c r="AR266" s="140" t="s">
        <v>161</v>
      </c>
      <c r="AT266" s="140" t="s">
        <v>156</v>
      </c>
      <c r="AU266" s="140" t="s">
        <v>87</v>
      </c>
      <c r="AY266" s="18" t="s">
        <v>152</v>
      </c>
      <c r="BE266" s="141">
        <f>IF(N266="základní",J266,0)</f>
        <v>0</v>
      </c>
      <c r="BF266" s="141">
        <f>IF(N266="snížená",J266,0)</f>
        <v>0</v>
      </c>
      <c r="BG266" s="141">
        <f>IF(N266="zákl. přenesená",J266,0)</f>
        <v>0</v>
      </c>
      <c r="BH266" s="141">
        <f>IF(N266="sníž. přenesená",J266,0)</f>
        <v>0</v>
      </c>
      <c r="BI266" s="141">
        <f>IF(N266="nulová",J266,0)</f>
        <v>0</v>
      </c>
      <c r="BJ266" s="18" t="s">
        <v>85</v>
      </c>
      <c r="BK266" s="141">
        <f>ROUND(I266*H266,2)</f>
        <v>0</v>
      </c>
      <c r="BL266" s="18" t="s">
        <v>161</v>
      </c>
      <c r="BM266" s="140" t="s">
        <v>702</v>
      </c>
    </row>
    <row r="267" spans="2:65" s="1" customFormat="1" ht="24.2" customHeight="1">
      <c r="B267" s="34"/>
      <c r="C267" s="129" t="s">
        <v>471</v>
      </c>
      <c r="D267" s="129" t="s">
        <v>156</v>
      </c>
      <c r="E267" s="130" t="s">
        <v>703</v>
      </c>
      <c r="F267" s="131" t="s">
        <v>704</v>
      </c>
      <c r="G267" s="132" t="s">
        <v>170</v>
      </c>
      <c r="H267" s="133">
        <v>2</v>
      </c>
      <c r="I267" s="134"/>
      <c r="J267" s="135">
        <f>ROUND(I267*H267,2)</f>
        <v>0</v>
      </c>
      <c r="K267" s="131" t="s">
        <v>21</v>
      </c>
      <c r="L267" s="34"/>
      <c r="M267" s="136" t="s">
        <v>21</v>
      </c>
      <c r="N267" s="137" t="s">
        <v>48</v>
      </c>
      <c r="P267" s="138">
        <f>O267*H267</f>
        <v>0</v>
      </c>
      <c r="Q267" s="138">
        <v>0</v>
      </c>
      <c r="R267" s="138">
        <f>Q267*H267</f>
        <v>0</v>
      </c>
      <c r="S267" s="138">
        <v>0</v>
      </c>
      <c r="T267" s="139">
        <f>S267*H267</f>
        <v>0</v>
      </c>
      <c r="AR267" s="140" t="s">
        <v>161</v>
      </c>
      <c r="AT267" s="140" t="s">
        <v>156</v>
      </c>
      <c r="AU267" s="140" t="s">
        <v>87</v>
      </c>
      <c r="AY267" s="18" t="s">
        <v>152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8" t="s">
        <v>85</v>
      </c>
      <c r="BK267" s="141">
        <f>ROUND(I267*H267,2)</f>
        <v>0</v>
      </c>
      <c r="BL267" s="18" t="s">
        <v>161</v>
      </c>
      <c r="BM267" s="140" t="s">
        <v>705</v>
      </c>
    </row>
    <row r="268" spans="2:65" s="11" customFormat="1" ht="25.9" customHeight="1">
      <c r="B268" s="117"/>
      <c r="D268" s="118" t="s">
        <v>76</v>
      </c>
      <c r="E268" s="119" t="s">
        <v>558</v>
      </c>
      <c r="F268" s="119" t="s">
        <v>559</v>
      </c>
      <c r="I268" s="120"/>
      <c r="J268" s="121">
        <f>BK268</f>
        <v>0</v>
      </c>
      <c r="L268" s="117"/>
      <c r="M268" s="122"/>
      <c r="P268" s="123">
        <f>P269</f>
        <v>0</v>
      </c>
      <c r="R268" s="123">
        <f>R269</f>
        <v>5.0000000000000002E-5</v>
      </c>
      <c r="T268" s="124">
        <f>T269</f>
        <v>0</v>
      </c>
      <c r="AR268" s="118" t="s">
        <v>183</v>
      </c>
      <c r="AT268" s="125" t="s">
        <v>76</v>
      </c>
      <c r="AU268" s="125" t="s">
        <v>77</v>
      </c>
      <c r="AY268" s="118" t="s">
        <v>152</v>
      </c>
      <c r="BK268" s="126">
        <f>BK269</f>
        <v>0</v>
      </c>
    </row>
    <row r="269" spans="2:65" s="11" customFormat="1" ht="22.9" customHeight="1">
      <c r="B269" s="117"/>
      <c r="D269" s="118" t="s">
        <v>76</v>
      </c>
      <c r="E269" s="127" t="s">
        <v>77</v>
      </c>
      <c r="F269" s="127" t="s">
        <v>560</v>
      </c>
      <c r="I269" s="120"/>
      <c r="J269" s="128">
        <f>BK269</f>
        <v>0</v>
      </c>
      <c r="L269" s="117"/>
      <c r="M269" s="122"/>
      <c r="P269" s="123">
        <f>SUM(P270:P271)</f>
        <v>0</v>
      </c>
      <c r="R269" s="123">
        <f>SUM(R270:R271)</f>
        <v>5.0000000000000002E-5</v>
      </c>
      <c r="T269" s="124">
        <f>SUM(T270:T271)</f>
        <v>0</v>
      </c>
      <c r="AR269" s="118" t="s">
        <v>183</v>
      </c>
      <c r="AT269" s="125" t="s">
        <v>76</v>
      </c>
      <c r="AU269" s="125" t="s">
        <v>85</v>
      </c>
      <c r="AY269" s="118" t="s">
        <v>152</v>
      </c>
      <c r="BK269" s="126">
        <f>SUM(BK270:BK271)</f>
        <v>0</v>
      </c>
    </row>
    <row r="270" spans="2:65" s="1" customFormat="1" ht="78" customHeight="1">
      <c r="B270" s="34"/>
      <c r="C270" s="129" t="s">
        <v>476</v>
      </c>
      <c r="D270" s="129" t="s">
        <v>156</v>
      </c>
      <c r="E270" s="130" t="s">
        <v>562</v>
      </c>
      <c r="F270" s="131" t="s">
        <v>563</v>
      </c>
      <c r="G270" s="132" t="s">
        <v>170</v>
      </c>
      <c r="H270" s="133">
        <v>1</v>
      </c>
      <c r="I270" s="134"/>
      <c r="J270" s="135">
        <f>ROUND(I270*H270,2)</f>
        <v>0</v>
      </c>
      <c r="K270" s="131" t="s">
        <v>21</v>
      </c>
      <c r="L270" s="34"/>
      <c r="M270" s="136" t="s">
        <v>21</v>
      </c>
      <c r="N270" s="137" t="s">
        <v>48</v>
      </c>
      <c r="P270" s="138">
        <f>O270*H270</f>
        <v>0</v>
      </c>
      <c r="Q270" s="138">
        <v>0</v>
      </c>
      <c r="R270" s="138">
        <f>Q270*H270</f>
        <v>0</v>
      </c>
      <c r="S270" s="138">
        <v>0</v>
      </c>
      <c r="T270" s="139">
        <f>S270*H270</f>
        <v>0</v>
      </c>
      <c r="AR270" s="140" t="s">
        <v>161</v>
      </c>
      <c r="AT270" s="140" t="s">
        <v>156</v>
      </c>
      <c r="AU270" s="140" t="s">
        <v>87</v>
      </c>
      <c r="AY270" s="18" t="s">
        <v>152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8" t="s">
        <v>85</v>
      </c>
      <c r="BK270" s="141">
        <f>ROUND(I270*H270,2)</f>
        <v>0</v>
      </c>
      <c r="BL270" s="18" t="s">
        <v>161</v>
      </c>
      <c r="BM270" s="140" t="s">
        <v>706</v>
      </c>
    </row>
    <row r="271" spans="2:65" s="1" customFormat="1" ht="37.9" customHeight="1">
      <c r="B271" s="34"/>
      <c r="C271" s="129" t="s">
        <v>481</v>
      </c>
      <c r="D271" s="129" t="s">
        <v>156</v>
      </c>
      <c r="E271" s="130" t="s">
        <v>566</v>
      </c>
      <c r="F271" s="131" t="s">
        <v>567</v>
      </c>
      <c r="G271" s="132" t="s">
        <v>170</v>
      </c>
      <c r="H271" s="133">
        <v>1</v>
      </c>
      <c r="I271" s="134"/>
      <c r="J271" s="135">
        <f>ROUND(I271*H271,2)</f>
        <v>0</v>
      </c>
      <c r="K271" s="131" t="s">
        <v>21</v>
      </c>
      <c r="L271" s="34"/>
      <c r="M271" s="177" t="s">
        <v>21</v>
      </c>
      <c r="N271" s="178" t="s">
        <v>48</v>
      </c>
      <c r="O271" s="179"/>
      <c r="P271" s="180">
        <f>O271*H271</f>
        <v>0</v>
      </c>
      <c r="Q271" s="180">
        <v>5.0000000000000002E-5</v>
      </c>
      <c r="R271" s="180">
        <f>Q271*H271</f>
        <v>5.0000000000000002E-5</v>
      </c>
      <c r="S271" s="180">
        <v>0</v>
      </c>
      <c r="T271" s="181">
        <f>S271*H271</f>
        <v>0</v>
      </c>
      <c r="AR271" s="140" t="s">
        <v>161</v>
      </c>
      <c r="AT271" s="140" t="s">
        <v>156</v>
      </c>
      <c r="AU271" s="140" t="s">
        <v>87</v>
      </c>
      <c r="AY271" s="18" t="s">
        <v>152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8" t="s">
        <v>85</v>
      </c>
      <c r="BK271" s="141">
        <f>ROUND(I271*H271,2)</f>
        <v>0</v>
      </c>
      <c r="BL271" s="18" t="s">
        <v>161</v>
      </c>
      <c r="BM271" s="140" t="s">
        <v>707</v>
      </c>
    </row>
    <row r="272" spans="2:65" s="1" customFormat="1" ht="6.95" customHeight="1">
      <c r="B272" s="43"/>
      <c r="C272" s="44"/>
      <c r="D272" s="44"/>
      <c r="E272" s="44"/>
      <c r="F272" s="44"/>
      <c r="G272" s="44"/>
      <c r="H272" s="44"/>
      <c r="I272" s="44"/>
      <c r="J272" s="44"/>
      <c r="K272" s="44"/>
      <c r="L272" s="34"/>
    </row>
  </sheetData>
  <sheetProtection algorithmName="SHA-512" hashValue="L7rWB+rSnvlCJvnc/omOUxpMnSRdji1GUVvLMdWPe2x/wLw59bH64lQUfBZTiWFGG+ILLrAHF46tozMxrQfjoA==" saltValue="ULK+VSHztXTVtF0uARvoYuj5Ky9680Lb6Tkzfrp69Tzebl9VOVpmtOYNXwXAczQX4gMC8ZWPIsRVTM2bjWN0pg==" spinCount="100000" sheet="1" objects="1" scenarios="1" formatColumns="0" formatRows="0" autoFilter="0"/>
  <autoFilter ref="C106:K271" xr:uid="{00000000-0009-0000-0000-000002000000}"/>
  <mergeCells count="9">
    <mergeCell ref="E50:H50"/>
    <mergeCell ref="E97:H97"/>
    <mergeCell ref="E99:H99"/>
    <mergeCell ref="L2:V2"/>
    <mergeCell ref="E7:H7"/>
    <mergeCell ref="E9:H9"/>
    <mergeCell ref="E18:H18"/>
    <mergeCell ref="E27:H27"/>
    <mergeCell ref="E48:H48"/>
  </mergeCells>
  <hyperlinks>
    <hyperlink ref="F112" r:id="rId1" xr:uid="{00000000-0004-0000-0200-000000000000}"/>
    <hyperlink ref="F116" r:id="rId2" xr:uid="{00000000-0004-0000-0200-000001000000}"/>
    <hyperlink ref="F119" r:id="rId3" xr:uid="{00000000-0004-0000-0200-000002000000}"/>
    <hyperlink ref="F123" r:id="rId4" xr:uid="{00000000-0004-0000-0200-000003000000}"/>
    <hyperlink ref="F133" r:id="rId5" xr:uid="{00000000-0004-0000-0200-000004000000}"/>
    <hyperlink ref="F137" r:id="rId6" xr:uid="{00000000-0004-0000-0200-000005000000}"/>
    <hyperlink ref="F140" r:id="rId7" xr:uid="{00000000-0004-0000-0200-000006000000}"/>
    <hyperlink ref="F144" r:id="rId8" xr:uid="{00000000-0004-0000-0200-000007000000}"/>
    <hyperlink ref="F147" r:id="rId9" xr:uid="{00000000-0004-0000-0200-000008000000}"/>
    <hyperlink ref="F149" r:id="rId10" xr:uid="{00000000-0004-0000-0200-000009000000}"/>
    <hyperlink ref="F153" r:id="rId11" xr:uid="{00000000-0004-0000-0200-00000A000000}"/>
    <hyperlink ref="F158" r:id="rId12" xr:uid="{00000000-0004-0000-0200-00000B000000}"/>
    <hyperlink ref="F169" r:id="rId13" xr:uid="{00000000-0004-0000-0200-00000C000000}"/>
    <hyperlink ref="F172" r:id="rId14" xr:uid="{00000000-0004-0000-0200-00000D000000}"/>
    <hyperlink ref="F174" r:id="rId15" xr:uid="{00000000-0004-0000-0200-00000E000000}"/>
    <hyperlink ref="F178" r:id="rId16" xr:uid="{00000000-0004-0000-0200-00000F000000}"/>
    <hyperlink ref="F190" r:id="rId17" xr:uid="{00000000-0004-0000-0200-000010000000}"/>
    <hyperlink ref="F195" r:id="rId18" xr:uid="{00000000-0004-0000-0200-000011000000}"/>
    <hyperlink ref="F202" r:id="rId19" xr:uid="{00000000-0004-0000-0200-000012000000}"/>
    <hyperlink ref="F208" r:id="rId20" xr:uid="{00000000-0004-0000-0200-000013000000}"/>
    <hyperlink ref="F213" r:id="rId21" xr:uid="{00000000-0004-0000-0200-000014000000}"/>
    <hyperlink ref="F216" r:id="rId22" xr:uid="{00000000-0004-0000-0200-000015000000}"/>
    <hyperlink ref="F219" r:id="rId23" xr:uid="{00000000-0004-0000-0200-000016000000}"/>
    <hyperlink ref="F222" r:id="rId24" xr:uid="{00000000-0004-0000-0200-000017000000}"/>
    <hyperlink ref="F226" r:id="rId25" xr:uid="{00000000-0004-0000-0200-000018000000}"/>
    <hyperlink ref="F234" r:id="rId26" xr:uid="{00000000-0004-0000-0200-000019000000}"/>
    <hyperlink ref="F237" r:id="rId27" xr:uid="{00000000-0004-0000-0200-00001A000000}"/>
    <hyperlink ref="F251" r:id="rId28" xr:uid="{00000000-0004-0000-0200-00001B000000}"/>
    <hyperlink ref="F254" r:id="rId29" xr:uid="{00000000-0004-0000-0200-00001C000000}"/>
    <hyperlink ref="F260" r:id="rId30" xr:uid="{00000000-0004-0000-0200-00001D000000}"/>
    <hyperlink ref="F262" r:id="rId31" xr:uid="{00000000-0004-0000-0200-00001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6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93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100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5" t="str">
        <f>'Rekapitulace stavby'!K6</f>
        <v>Sportovní areál obce hájek</v>
      </c>
      <c r="F7" s="306"/>
      <c r="G7" s="306"/>
      <c r="H7" s="306"/>
      <c r="L7" s="21"/>
    </row>
    <row r="8" spans="2:46" s="1" customFormat="1" ht="12" customHeight="1">
      <c r="B8" s="34"/>
      <c r="D8" s="28" t="s">
        <v>101</v>
      </c>
      <c r="L8" s="34"/>
    </row>
    <row r="9" spans="2:46" s="1" customFormat="1" ht="16.5" customHeight="1">
      <c r="B9" s="34"/>
      <c r="E9" s="268" t="s">
        <v>708</v>
      </c>
      <c r="F9" s="307"/>
      <c r="G9" s="307"/>
      <c r="H9" s="307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19</v>
      </c>
      <c r="I11" s="28" t="s">
        <v>20</v>
      </c>
      <c r="J11" s="26" t="s">
        <v>21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27. 2. 2023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28</v>
      </c>
      <c r="I14" s="28" t="s">
        <v>29</v>
      </c>
      <c r="J14" s="26" t="s">
        <v>30</v>
      </c>
      <c r="L14" s="34"/>
    </row>
    <row r="15" spans="2:46" s="1" customFormat="1" ht="18" customHeight="1">
      <c r="B15" s="34"/>
      <c r="E15" s="26" t="s">
        <v>31</v>
      </c>
      <c r="I15" s="28" t="s">
        <v>32</v>
      </c>
      <c r="J15" s="26" t="s">
        <v>21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33</v>
      </c>
      <c r="I17" s="28" t="s">
        <v>29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08" t="str">
        <f>'Rekapitulace stavby'!E14</f>
        <v>Vyplň údaj</v>
      </c>
      <c r="F18" s="289"/>
      <c r="G18" s="289"/>
      <c r="H18" s="289"/>
      <c r="I18" s="28" t="s">
        <v>32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35</v>
      </c>
      <c r="I20" s="28" t="s">
        <v>29</v>
      </c>
      <c r="J20" s="26" t="s">
        <v>36</v>
      </c>
      <c r="L20" s="34"/>
    </row>
    <row r="21" spans="2:12" s="1" customFormat="1" ht="18" customHeight="1">
      <c r="B21" s="34"/>
      <c r="E21" s="26" t="s">
        <v>37</v>
      </c>
      <c r="I21" s="28" t="s">
        <v>32</v>
      </c>
      <c r="J21" s="26" t="s">
        <v>38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40</v>
      </c>
      <c r="I23" s="28" t="s">
        <v>29</v>
      </c>
      <c r="J23" s="26" t="s">
        <v>36</v>
      </c>
      <c r="L23" s="34"/>
    </row>
    <row r="24" spans="2:12" s="1" customFormat="1" ht="18" customHeight="1">
      <c r="B24" s="34"/>
      <c r="E24" s="26" t="s">
        <v>37</v>
      </c>
      <c r="I24" s="28" t="s">
        <v>32</v>
      </c>
      <c r="J24" s="26" t="s">
        <v>38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41</v>
      </c>
      <c r="L26" s="34"/>
    </row>
    <row r="27" spans="2:12" s="7" customFormat="1" ht="71.25" customHeight="1">
      <c r="B27" s="88"/>
      <c r="E27" s="294" t="s">
        <v>42</v>
      </c>
      <c r="F27" s="294"/>
      <c r="G27" s="294"/>
      <c r="H27" s="294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43</v>
      </c>
      <c r="J30" s="65">
        <f>ROUND(J106,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45</v>
      </c>
      <c r="I32" s="37" t="s">
        <v>44</v>
      </c>
      <c r="J32" s="37" t="s">
        <v>46</v>
      </c>
      <c r="L32" s="34"/>
    </row>
    <row r="33" spans="2:12" s="1" customFormat="1" ht="14.45" customHeight="1">
      <c r="B33" s="34"/>
      <c r="D33" s="54" t="s">
        <v>47</v>
      </c>
      <c r="E33" s="28" t="s">
        <v>48</v>
      </c>
      <c r="F33" s="90">
        <f>ROUND((SUM(BE106:BE261)),  2)</f>
        <v>0</v>
      </c>
      <c r="I33" s="91">
        <v>0.21</v>
      </c>
      <c r="J33" s="90">
        <f>ROUND(((SUM(BE106:BE261))*I33),  2)</f>
        <v>0</v>
      </c>
      <c r="L33" s="34"/>
    </row>
    <row r="34" spans="2:12" s="1" customFormat="1" ht="14.45" customHeight="1">
      <c r="B34" s="34"/>
      <c r="E34" s="28" t="s">
        <v>49</v>
      </c>
      <c r="F34" s="90">
        <f>ROUND((SUM(BF106:BF261)),  2)</f>
        <v>0</v>
      </c>
      <c r="I34" s="91">
        <v>0.15</v>
      </c>
      <c r="J34" s="90">
        <f>ROUND(((SUM(BF106:BF261))*I34),  2)</f>
        <v>0</v>
      </c>
      <c r="L34" s="34"/>
    </row>
    <row r="35" spans="2:12" s="1" customFormat="1" ht="14.45" hidden="1" customHeight="1">
      <c r="B35" s="34"/>
      <c r="E35" s="28" t="s">
        <v>50</v>
      </c>
      <c r="F35" s="90">
        <f>ROUND((SUM(BG106:BG261)),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51</v>
      </c>
      <c r="F36" s="90">
        <f>ROUND((SUM(BH106:BH261)),  2)</f>
        <v>0</v>
      </c>
      <c r="I36" s="91">
        <v>0.15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52</v>
      </c>
      <c r="F37" s="90">
        <f>ROUND((SUM(BI106:BI261)),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53</v>
      </c>
      <c r="E39" s="56"/>
      <c r="F39" s="56"/>
      <c r="G39" s="94" t="s">
        <v>54</v>
      </c>
      <c r="H39" s="95" t="s">
        <v>55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103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05" t="str">
        <f>E7</f>
        <v>Sportovní areál obce hájek</v>
      </c>
      <c r="F48" s="306"/>
      <c r="G48" s="306"/>
      <c r="H48" s="306"/>
      <c r="L48" s="34"/>
    </row>
    <row r="49" spans="2:47" s="1" customFormat="1" ht="12" customHeight="1">
      <c r="B49" s="34"/>
      <c r="C49" s="28" t="s">
        <v>101</v>
      </c>
      <c r="L49" s="34"/>
    </row>
    <row r="50" spans="2:47" s="1" customFormat="1" ht="16.5" customHeight="1">
      <c r="B50" s="34"/>
      <c r="E50" s="268" t="str">
        <f>E9</f>
        <v>SO03 - Tenisové kurty 36x36m</v>
      </c>
      <c r="F50" s="307"/>
      <c r="G50" s="307"/>
      <c r="H50" s="307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obec Hájek</v>
      </c>
      <c r="I52" s="28" t="s">
        <v>24</v>
      </c>
      <c r="J52" s="51" t="str">
        <f>IF(J12="","",J12)</f>
        <v>27. 2. 2023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28</v>
      </c>
      <c r="F54" s="26" t="str">
        <f>E15</f>
        <v>Obec Hájek</v>
      </c>
      <c r="I54" s="28" t="s">
        <v>35</v>
      </c>
      <c r="J54" s="32" t="str">
        <f>E21</f>
        <v>Beniksport s.r.o.</v>
      </c>
      <c r="L54" s="34"/>
    </row>
    <row r="55" spans="2:47" s="1" customFormat="1" ht="15.2" customHeight="1">
      <c r="B55" s="34"/>
      <c r="C55" s="28" t="s">
        <v>33</v>
      </c>
      <c r="F55" s="26" t="str">
        <f>IF(E18="","",E18)</f>
        <v>Vyplň údaj</v>
      </c>
      <c r="I55" s="28" t="s">
        <v>40</v>
      </c>
      <c r="J55" s="32" t="str">
        <f>E24</f>
        <v>Beniksport s.r.o.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104</v>
      </c>
      <c r="D57" s="92"/>
      <c r="E57" s="92"/>
      <c r="F57" s="92"/>
      <c r="G57" s="92"/>
      <c r="H57" s="92"/>
      <c r="I57" s="92"/>
      <c r="J57" s="99" t="s">
        <v>105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75</v>
      </c>
      <c r="J59" s="65">
        <f>J106</f>
        <v>0</v>
      </c>
      <c r="L59" s="34"/>
      <c r="AU59" s="18" t="s">
        <v>106</v>
      </c>
    </row>
    <row r="60" spans="2:47" s="8" customFormat="1" ht="24.95" customHeight="1">
      <c r="B60" s="101"/>
      <c r="D60" s="102" t="s">
        <v>107</v>
      </c>
      <c r="E60" s="103"/>
      <c r="F60" s="103"/>
      <c r="G60" s="103"/>
      <c r="H60" s="103"/>
      <c r="I60" s="103"/>
      <c r="J60" s="104">
        <f>J107</f>
        <v>0</v>
      </c>
      <c r="L60" s="101"/>
    </row>
    <row r="61" spans="2:47" s="9" customFormat="1" ht="19.899999999999999" customHeight="1">
      <c r="B61" s="105"/>
      <c r="D61" s="106" t="s">
        <v>108</v>
      </c>
      <c r="E61" s="107"/>
      <c r="F61" s="107"/>
      <c r="G61" s="107"/>
      <c r="H61" s="107"/>
      <c r="I61" s="107"/>
      <c r="J61" s="108">
        <f>J108</f>
        <v>0</v>
      </c>
      <c r="L61" s="105"/>
    </row>
    <row r="62" spans="2:47" s="9" customFormat="1" ht="14.85" customHeight="1">
      <c r="B62" s="105"/>
      <c r="D62" s="106" t="s">
        <v>109</v>
      </c>
      <c r="E62" s="107"/>
      <c r="F62" s="107"/>
      <c r="G62" s="107"/>
      <c r="H62" s="107"/>
      <c r="I62" s="107"/>
      <c r="J62" s="108">
        <f>J109</f>
        <v>0</v>
      </c>
      <c r="L62" s="105"/>
    </row>
    <row r="63" spans="2:47" s="9" customFormat="1" ht="14.85" customHeight="1">
      <c r="B63" s="105"/>
      <c r="D63" s="106" t="s">
        <v>110</v>
      </c>
      <c r="E63" s="107"/>
      <c r="F63" s="107"/>
      <c r="G63" s="107"/>
      <c r="H63" s="107"/>
      <c r="I63" s="107"/>
      <c r="J63" s="108">
        <f>J113</f>
        <v>0</v>
      </c>
      <c r="L63" s="105"/>
    </row>
    <row r="64" spans="2:47" s="9" customFormat="1" ht="14.85" customHeight="1">
      <c r="B64" s="105"/>
      <c r="D64" s="106" t="s">
        <v>111</v>
      </c>
      <c r="E64" s="107"/>
      <c r="F64" s="107"/>
      <c r="G64" s="107"/>
      <c r="H64" s="107"/>
      <c r="I64" s="107"/>
      <c r="J64" s="108">
        <f>J120</f>
        <v>0</v>
      </c>
      <c r="L64" s="105"/>
    </row>
    <row r="65" spans="2:12" s="9" customFormat="1" ht="14.85" customHeight="1">
      <c r="B65" s="105"/>
      <c r="D65" s="106" t="s">
        <v>112</v>
      </c>
      <c r="E65" s="107"/>
      <c r="F65" s="107"/>
      <c r="G65" s="107"/>
      <c r="H65" s="107"/>
      <c r="I65" s="107"/>
      <c r="J65" s="108">
        <f>J130</f>
        <v>0</v>
      </c>
      <c r="L65" s="105"/>
    </row>
    <row r="66" spans="2:12" s="9" customFormat="1" ht="14.85" customHeight="1">
      <c r="B66" s="105"/>
      <c r="D66" s="106" t="s">
        <v>113</v>
      </c>
      <c r="E66" s="107"/>
      <c r="F66" s="107"/>
      <c r="G66" s="107"/>
      <c r="H66" s="107"/>
      <c r="I66" s="107"/>
      <c r="J66" s="108">
        <f>J134</f>
        <v>0</v>
      </c>
      <c r="L66" s="105"/>
    </row>
    <row r="67" spans="2:12" s="9" customFormat="1" ht="14.85" customHeight="1">
      <c r="B67" s="105"/>
      <c r="D67" s="106" t="s">
        <v>114</v>
      </c>
      <c r="E67" s="107"/>
      <c r="F67" s="107"/>
      <c r="G67" s="107"/>
      <c r="H67" s="107"/>
      <c r="I67" s="107"/>
      <c r="J67" s="108">
        <f>J140</f>
        <v>0</v>
      </c>
      <c r="L67" s="105"/>
    </row>
    <row r="68" spans="2:12" s="9" customFormat="1" ht="19.899999999999999" customHeight="1">
      <c r="B68" s="105"/>
      <c r="D68" s="106" t="s">
        <v>115</v>
      </c>
      <c r="E68" s="107"/>
      <c r="F68" s="107"/>
      <c r="G68" s="107"/>
      <c r="H68" s="107"/>
      <c r="I68" s="107"/>
      <c r="J68" s="108">
        <f>J153</f>
        <v>0</v>
      </c>
      <c r="L68" s="105"/>
    </row>
    <row r="69" spans="2:12" s="9" customFormat="1" ht="14.85" customHeight="1">
      <c r="B69" s="105"/>
      <c r="D69" s="106" t="s">
        <v>116</v>
      </c>
      <c r="E69" s="107"/>
      <c r="F69" s="107"/>
      <c r="G69" s="107"/>
      <c r="H69" s="107"/>
      <c r="I69" s="107"/>
      <c r="J69" s="108">
        <f>J154</f>
        <v>0</v>
      </c>
      <c r="L69" s="105"/>
    </row>
    <row r="70" spans="2:12" s="9" customFormat="1" ht="19.899999999999999" customHeight="1">
      <c r="B70" s="105"/>
      <c r="D70" s="106" t="s">
        <v>120</v>
      </c>
      <c r="E70" s="107"/>
      <c r="F70" s="107"/>
      <c r="G70" s="107"/>
      <c r="H70" s="107"/>
      <c r="I70" s="107"/>
      <c r="J70" s="108">
        <f>J164</f>
        <v>0</v>
      </c>
      <c r="L70" s="105"/>
    </row>
    <row r="71" spans="2:12" s="9" customFormat="1" ht="14.85" customHeight="1">
      <c r="B71" s="105"/>
      <c r="D71" s="106" t="s">
        <v>121</v>
      </c>
      <c r="E71" s="107"/>
      <c r="F71" s="107"/>
      <c r="G71" s="107"/>
      <c r="H71" s="107"/>
      <c r="I71" s="107"/>
      <c r="J71" s="108">
        <f>J165</f>
        <v>0</v>
      </c>
      <c r="L71" s="105"/>
    </row>
    <row r="72" spans="2:12" s="9" customFormat="1" ht="14.85" customHeight="1">
      <c r="B72" s="105"/>
      <c r="D72" s="106" t="s">
        <v>122</v>
      </c>
      <c r="E72" s="107"/>
      <c r="F72" s="107"/>
      <c r="G72" s="107"/>
      <c r="H72" s="107"/>
      <c r="I72" s="107"/>
      <c r="J72" s="108">
        <f>J174</f>
        <v>0</v>
      </c>
      <c r="L72" s="105"/>
    </row>
    <row r="73" spans="2:12" s="9" customFormat="1" ht="14.85" customHeight="1">
      <c r="B73" s="105"/>
      <c r="D73" s="106" t="s">
        <v>123</v>
      </c>
      <c r="E73" s="107"/>
      <c r="F73" s="107"/>
      <c r="G73" s="107"/>
      <c r="H73" s="107"/>
      <c r="I73" s="107"/>
      <c r="J73" s="108">
        <f>J177</f>
        <v>0</v>
      </c>
      <c r="L73" s="105"/>
    </row>
    <row r="74" spans="2:12" s="9" customFormat="1" ht="14.85" customHeight="1">
      <c r="B74" s="105"/>
      <c r="D74" s="106" t="s">
        <v>124</v>
      </c>
      <c r="E74" s="107"/>
      <c r="F74" s="107"/>
      <c r="G74" s="107"/>
      <c r="H74" s="107"/>
      <c r="I74" s="107"/>
      <c r="J74" s="108">
        <f>J184</f>
        <v>0</v>
      </c>
      <c r="L74" s="105"/>
    </row>
    <row r="75" spans="2:12" s="9" customFormat="1" ht="19.899999999999999" customHeight="1">
      <c r="B75" s="105"/>
      <c r="D75" s="106" t="s">
        <v>125</v>
      </c>
      <c r="E75" s="107"/>
      <c r="F75" s="107"/>
      <c r="G75" s="107"/>
      <c r="H75" s="107"/>
      <c r="I75" s="107"/>
      <c r="J75" s="108">
        <f>J195</f>
        <v>0</v>
      </c>
      <c r="L75" s="105"/>
    </row>
    <row r="76" spans="2:12" s="9" customFormat="1" ht="14.85" customHeight="1">
      <c r="B76" s="105"/>
      <c r="D76" s="106" t="s">
        <v>570</v>
      </c>
      <c r="E76" s="107"/>
      <c r="F76" s="107"/>
      <c r="G76" s="107"/>
      <c r="H76" s="107"/>
      <c r="I76" s="107"/>
      <c r="J76" s="108">
        <f>J196</f>
        <v>0</v>
      </c>
      <c r="L76" s="105"/>
    </row>
    <row r="77" spans="2:12" s="9" customFormat="1" ht="14.85" customHeight="1">
      <c r="B77" s="105"/>
      <c r="D77" s="106" t="s">
        <v>126</v>
      </c>
      <c r="E77" s="107"/>
      <c r="F77" s="107"/>
      <c r="G77" s="107"/>
      <c r="H77" s="107"/>
      <c r="I77" s="107"/>
      <c r="J77" s="108">
        <f>J202</f>
        <v>0</v>
      </c>
      <c r="L77" s="105"/>
    </row>
    <row r="78" spans="2:12" s="9" customFormat="1" ht="14.85" customHeight="1">
      <c r="B78" s="105"/>
      <c r="D78" s="106" t="s">
        <v>127</v>
      </c>
      <c r="E78" s="107"/>
      <c r="F78" s="107"/>
      <c r="G78" s="107"/>
      <c r="H78" s="107"/>
      <c r="I78" s="107"/>
      <c r="J78" s="108">
        <f>J207</f>
        <v>0</v>
      </c>
      <c r="L78" s="105"/>
    </row>
    <row r="79" spans="2:12" s="9" customFormat="1" ht="14.85" customHeight="1">
      <c r="B79" s="105"/>
      <c r="D79" s="106" t="s">
        <v>128</v>
      </c>
      <c r="E79" s="107"/>
      <c r="F79" s="107"/>
      <c r="G79" s="107"/>
      <c r="H79" s="107"/>
      <c r="I79" s="107"/>
      <c r="J79" s="108">
        <f>J213</f>
        <v>0</v>
      </c>
      <c r="L79" s="105"/>
    </row>
    <row r="80" spans="2:12" s="9" customFormat="1" ht="14.85" customHeight="1">
      <c r="B80" s="105"/>
      <c r="D80" s="106" t="s">
        <v>129</v>
      </c>
      <c r="E80" s="107"/>
      <c r="F80" s="107"/>
      <c r="G80" s="107"/>
      <c r="H80" s="107"/>
      <c r="I80" s="107"/>
      <c r="J80" s="108">
        <f>J221</f>
        <v>0</v>
      </c>
      <c r="L80" s="105"/>
    </row>
    <row r="81" spans="2:12" s="8" customFormat="1" ht="24.95" customHeight="1">
      <c r="B81" s="101"/>
      <c r="D81" s="102" t="s">
        <v>130</v>
      </c>
      <c r="E81" s="103"/>
      <c r="F81" s="103"/>
      <c r="G81" s="103"/>
      <c r="H81" s="103"/>
      <c r="I81" s="103"/>
      <c r="J81" s="104">
        <f>J224</f>
        <v>0</v>
      </c>
      <c r="L81" s="101"/>
    </row>
    <row r="82" spans="2:12" s="9" customFormat="1" ht="19.899999999999999" customHeight="1">
      <c r="B82" s="105"/>
      <c r="D82" s="106" t="s">
        <v>132</v>
      </c>
      <c r="E82" s="107"/>
      <c r="F82" s="107"/>
      <c r="G82" s="107"/>
      <c r="H82" s="107"/>
      <c r="I82" s="107"/>
      <c r="J82" s="108">
        <f>J225</f>
        <v>0</v>
      </c>
      <c r="L82" s="105"/>
    </row>
    <row r="83" spans="2:12" s="9" customFormat="1" ht="19.899999999999999" customHeight="1">
      <c r="B83" s="105"/>
      <c r="D83" s="106" t="s">
        <v>133</v>
      </c>
      <c r="E83" s="107"/>
      <c r="F83" s="107"/>
      <c r="G83" s="107"/>
      <c r="H83" s="107"/>
      <c r="I83" s="107"/>
      <c r="J83" s="108">
        <f>J245</f>
        <v>0</v>
      </c>
      <c r="L83" s="105"/>
    </row>
    <row r="84" spans="2:12" s="9" customFormat="1" ht="19.899999999999999" customHeight="1">
      <c r="B84" s="105"/>
      <c r="D84" s="106" t="s">
        <v>134</v>
      </c>
      <c r="E84" s="107"/>
      <c r="F84" s="107"/>
      <c r="G84" s="107"/>
      <c r="H84" s="107"/>
      <c r="I84" s="107"/>
      <c r="J84" s="108">
        <f>J256</f>
        <v>0</v>
      </c>
      <c r="L84" s="105"/>
    </row>
    <row r="85" spans="2:12" s="8" customFormat="1" ht="24.95" customHeight="1">
      <c r="B85" s="101"/>
      <c r="D85" s="102" t="s">
        <v>135</v>
      </c>
      <c r="E85" s="103"/>
      <c r="F85" s="103"/>
      <c r="G85" s="103"/>
      <c r="H85" s="103"/>
      <c r="I85" s="103"/>
      <c r="J85" s="104">
        <f>J258</f>
        <v>0</v>
      </c>
      <c r="L85" s="101"/>
    </row>
    <row r="86" spans="2:12" s="9" customFormat="1" ht="19.899999999999999" customHeight="1">
      <c r="B86" s="105"/>
      <c r="D86" s="106" t="s">
        <v>136</v>
      </c>
      <c r="E86" s="107"/>
      <c r="F86" s="107"/>
      <c r="G86" s="107"/>
      <c r="H86" s="107"/>
      <c r="I86" s="107"/>
      <c r="J86" s="108">
        <f>J259</f>
        <v>0</v>
      </c>
      <c r="L86" s="105"/>
    </row>
    <row r="87" spans="2:12" s="1" customFormat="1" ht="21.75" customHeight="1">
      <c r="B87" s="34"/>
      <c r="L87" s="34"/>
    </row>
    <row r="88" spans="2:12" s="1" customFormat="1" ht="6.95" customHeight="1"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34"/>
    </row>
    <row r="92" spans="2:12" s="1" customFormat="1" ht="6.95" customHeight="1">
      <c r="B92" s="45"/>
      <c r="C92" s="46"/>
      <c r="D92" s="46"/>
      <c r="E92" s="46"/>
      <c r="F92" s="46"/>
      <c r="G92" s="46"/>
      <c r="H92" s="46"/>
      <c r="I92" s="46"/>
      <c r="J92" s="46"/>
      <c r="K92" s="46"/>
      <c r="L92" s="34"/>
    </row>
    <row r="93" spans="2:12" s="1" customFormat="1" ht="24.95" customHeight="1">
      <c r="B93" s="34"/>
      <c r="C93" s="22" t="s">
        <v>137</v>
      </c>
      <c r="L93" s="34"/>
    </row>
    <row r="94" spans="2:12" s="1" customFormat="1" ht="6.95" customHeight="1">
      <c r="B94" s="34"/>
      <c r="L94" s="34"/>
    </row>
    <row r="95" spans="2:12" s="1" customFormat="1" ht="12" customHeight="1">
      <c r="B95" s="34"/>
      <c r="C95" s="28" t="s">
        <v>16</v>
      </c>
      <c r="L95" s="34"/>
    </row>
    <row r="96" spans="2:12" s="1" customFormat="1" ht="16.5" customHeight="1">
      <c r="B96" s="34"/>
      <c r="E96" s="305" t="str">
        <f>E7</f>
        <v>Sportovní areál obce hájek</v>
      </c>
      <c r="F96" s="306"/>
      <c r="G96" s="306"/>
      <c r="H96" s="306"/>
      <c r="L96" s="34"/>
    </row>
    <row r="97" spans="2:65" s="1" customFormat="1" ht="12" customHeight="1">
      <c r="B97" s="34"/>
      <c r="C97" s="28" t="s">
        <v>101</v>
      </c>
      <c r="L97" s="34"/>
    </row>
    <row r="98" spans="2:65" s="1" customFormat="1" ht="16.5" customHeight="1">
      <c r="B98" s="34"/>
      <c r="E98" s="268" t="str">
        <f>E9</f>
        <v>SO03 - Tenisové kurty 36x36m</v>
      </c>
      <c r="F98" s="307"/>
      <c r="G98" s="307"/>
      <c r="H98" s="307"/>
      <c r="L98" s="34"/>
    </row>
    <row r="99" spans="2:65" s="1" customFormat="1" ht="6.95" customHeight="1">
      <c r="B99" s="34"/>
      <c r="L99" s="34"/>
    </row>
    <row r="100" spans="2:65" s="1" customFormat="1" ht="12" customHeight="1">
      <c r="B100" s="34"/>
      <c r="C100" s="28" t="s">
        <v>22</v>
      </c>
      <c r="F100" s="26" t="str">
        <f>F12</f>
        <v>obec Hájek</v>
      </c>
      <c r="I100" s="28" t="s">
        <v>24</v>
      </c>
      <c r="J100" s="51" t="str">
        <f>IF(J12="","",J12)</f>
        <v>27. 2. 2023</v>
      </c>
      <c r="L100" s="34"/>
    </row>
    <row r="101" spans="2:65" s="1" customFormat="1" ht="6.95" customHeight="1">
      <c r="B101" s="34"/>
      <c r="L101" s="34"/>
    </row>
    <row r="102" spans="2:65" s="1" customFormat="1" ht="15.2" customHeight="1">
      <c r="B102" s="34"/>
      <c r="C102" s="28" t="s">
        <v>28</v>
      </c>
      <c r="F102" s="26" t="str">
        <f>E15</f>
        <v>Obec Hájek</v>
      </c>
      <c r="I102" s="28" t="s">
        <v>35</v>
      </c>
      <c r="J102" s="32" t="str">
        <f>E21</f>
        <v>Beniksport s.r.o.</v>
      </c>
      <c r="L102" s="34"/>
    </row>
    <row r="103" spans="2:65" s="1" customFormat="1" ht="15.2" customHeight="1">
      <c r="B103" s="34"/>
      <c r="C103" s="28" t="s">
        <v>33</v>
      </c>
      <c r="F103" s="26" t="str">
        <f>IF(E18="","",E18)</f>
        <v>Vyplň údaj</v>
      </c>
      <c r="I103" s="28" t="s">
        <v>40</v>
      </c>
      <c r="J103" s="32" t="str">
        <f>E24</f>
        <v>Beniksport s.r.o.</v>
      </c>
      <c r="L103" s="34"/>
    </row>
    <row r="104" spans="2:65" s="1" customFormat="1" ht="10.35" customHeight="1">
      <c r="B104" s="34"/>
      <c r="L104" s="34"/>
    </row>
    <row r="105" spans="2:65" s="10" customFormat="1" ht="29.25" customHeight="1">
      <c r="B105" s="109"/>
      <c r="C105" s="110" t="s">
        <v>138</v>
      </c>
      <c r="D105" s="111" t="s">
        <v>62</v>
      </c>
      <c r="E105" s="111" t="s">
        <v>58</v>
      </c>
      <c r="F105" s="111" t="s">
        <v>59</v>
      </c>
      <c r="G105" s="111" t="s">
        <v>139</v>
      </c>
      <c r="H105" s="111" t="s">
        <v>140</v>
      </c>
      <c r="I105" s="111" t="s">
        <v>141</v>
      </c>
      <c r="J105" s="111" t="s">
        <v>105</v>
      </c>
      <c r="K105" s="112" t="s">
        <v>142</v>
      </c>
      <c r="L105" s="109"/>
      <c r="M105" s="58" t="s">
        <v>21</v>
      </c>
      <c r="N105" s="59" t="s">
        <v>47</v>
      </c>
      <c r="O105" s="59" t="s">
        <v>143</v>
      </c>
      <c r="P105" s="59" t="s">
        <v>144</v>
      </c>
      <c r="Q105" s="59" t="s">
        <v>145</v>
      </c>
      <c r="R105" s="59" t="s">
        <v>146</v>
      </c>
      <c r="S105" s="59" t="s">
        <v>147</v>
      </c>
      <c r="T105" s="60" t="s">
        <v>148</v>
      </c>
    </row>
    <row r="106" spans="2:65" s="1" customFormat="1" ht="22.9" customHeight="1">
      <c r="B106" s="34"/>
      <c r="C106" s="63" t="s">
        <v>149</v>
      </c>
      <c r="J106" s="113">
        <f>BK106</f>
        <v>0</v>
      </c>
      <c r="L106" s="34"/>
      <c r="M106" s="61"/>
      <c r="N106" s="52"/>
      <c r="O106" s="52"/>
      <c r="P106" s="114">
        <f>P107+P224+P258</f>
        <v>0</v>
      </c>
      <c r="Q106" s="52"/>
      <c r="R106" s="114">
        <f>R107+R224+R258</f>
        <v>981.47637390000011</v>
      </c>
      <c r="S106" s="52"/>
      <c r="T106" s="115">
        <f>T107+T224+T258</f>
        <v>0</v>
      </c>
      <c r="AT106" s="18" t="s">
        <v>76</v>
      </c>
      <c r="AU106" s="18" t="s">
        <v>106</v>
      </c>
      <c r="BK106" s="116">
        <f>BK107+BK224+BK258</f>
        <v>0</v>
      </c>
    </row>
    <row r="107" spans="2:65" s="11" customFormat="1" ht="25.9" customHeight="1">
      <c r="B107" s="117"/>
      <c r="D107" s="118" t="s">
        <v>76</v>
      </c>
      <c r="E107" s="119" t="s">
        <v>150</v>
      </c>
      <c r="F107" s="119" t="s">
        <v>151</v>
      </c>
      <c r="I107" s="120"/>
      <c r="J107" s="121">
        <f>BK107</f>
        <v>0</v>
      </c>
      <c r="L107" s="117"/>
      <c r="M107" s="122"/>
      <c r="P107" s="123">
        <f>P108+P153+P164+P195</f>
        <v>0</v>
      </c>
      <c r="R107" s="123">
        <f>R108+R153+R164+R195</f>
        <v>981.1209865400001</v>
      </c>
      <c r="T107" s="124">
        <f>T108+T153+T164+T195</f>
        <v>0</v>
      </c>
      <c r="AR107" s="118" t="s">
        <v>85</v>
      </c>
      <c r="AT107" s="125" t="s">
        <v>76</v>
      </c>
      <c r="AU107" s="125" t="s">
        <v>77</v>
      </c>
      <c r="AY107" s="118" t="s">
        <v>152</v>
      </c>
      <c r="BK107" s="126">
        <f>BK108+BK153+BK164+BK195</f>
        <v>0</v>
      </c>
    </row>
    <row r="108" spans="2:65" s="11" customFormat="1" ht="22.9" customHeight="1">
      <c r="B108" s="117"/>
      <c r="D108" s="118" t="s">
        <v>76</v>
      </c>
      <c r="E108" s="127" t="s">
        <v>85</v>
      </c>
      <c r="F108" s="127" t="s">
        <v>153</v>
      </c>
      <c r="I108" s="120"/>
      <c r="J108" s="128">
        <f>BK108</f>
        <v>0</v>
      </c>
      <c r="L108" s="117"/>
      <c r="M108" s="122"/>
      <c r="P108" s="123">
        <f>P109+P113+P120+P130+P134+P140</f>
        <v>0</v>
      </c>
      <c r="R108" s="123">
        <f>R109+R113+R120+R130+R134+R140</f>
        <v>4.816E-3</v>
      </c>
      <c r="T108" s="124">
        <f>T109+T113+T120+T130+T134+T140</f>
        <v>0</v>
      </c>
      <c r="AR108" s="118" t="s">
        <v>85</v>
      </c>
      <c r="AT108" s="125" t="s">
        <v>76</v>
      </c>
      <c r="AU108" s="125" t="s">
        <v>85</v>
      </c>
      <c r="AY108" s="118" t="s">
        <v>152</v>
      </c>
      <c r="BK108" s="126">
        <f>BK109+BK113+BK120+BK130+BK134+BK140</f>
        <v>0</v>
      </c>
    </row>
    <row r="109" spans="2:65" s="11" customFormat="1" ht="20.85" customHeight="1">
      <c r="B109" s="117"/>
      <c r="D109" s="118" t="s">
        <v>76</v>
      </c>
      <c r="E109" s="127" t="s">
        <v>154</v>
      </c>
      <c r="F109" s="127" t="s">
        <v>155</v>
      </c>
      <c r="I109" s="120"/>
      <c r="J109" s="128">
        <f>BK109</f>
        <v>0</v>
      </c>
      <c r="L109" s="117"/>
      <c r="M109" s="122"/>
      <c r="P109" s="123">
        <f>SUM(P110:P112)</f>
        <v>0</v>
      </c>
      <c r="R109" s="123">
        <f>SUM(R110:R112)</f>
        <v>0</v>
      </c>
      <c r="T109" s="124">
        <f>SUM(T110:T112)</f>
        <v>0</v>
      </c>
      <c r="AR109" s="118" t="s">
        <v>85</v>
      </c>
      <c r="AT109" s="125" t="s">
        <v>76</v>
      </c>
      <c r="AU109" s="125" t="s">
        <v>87</v>
      </c>
      <c r="AY109" s="118" t="s">
        <v>152</v>
      </c>
      <c r="BK109" s="126">
        <f>SUM(BK110:BK112)</f>
        <v>0</v>
      </c>
    </row>
    <row r="110" spans="2:65" s="1" customFormat="1" ht="24.2" customHeight="1">
      <c r="B110" s="34"/>
      <c r="C110" s="129" t="s">
        <v>85</v>
      </c>
      <c r="D110" s="129" t="s">
        <v>156</v>
      </c>
      <c r="E110" s="130" t="s">
        <v>157</v>
      </c>
      <c r="F110" s="131" t="s">
        <v>158</v>
      </c>
      <c r="G110" s="132" t="s">
        <v>159</v>
      </c>
      <c r="H110" s="133">
        <v>1600</v>
      </c>
      <c r="I110" s="134"/>
      <c r="J110" s="135">
        <f>ROUND(I110*H110,2)</f>
        <v>0</v>
      </c>
      <c r="K110" s="131" t="s">
        <v>160</v>
      </c>
      <c r="L110" s="34"/>
      <c r="M110" s="136" t="s">
        <v>21</v>
      </c>
      <c r="N110" s="137" t="s">
        <v>48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161</v>
      </c>
      <c r="AT110" s="140" t="s">
        <v>156</v>
      </c>
      <c r="AU110" s="140" t="s">
        <v>162</v>
      </c>
      <c r="AY110" s="18" t="s">
        <v>152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85</v>
      </c>
      <c r="BK110" s="141">
        <f>ROUND(I110*H110,2)</f>
        <v>0</v>
      </c>
      <c r="BL110" s="18" t="s">
        <v>161</v>
      </c>
      <c r="BM110" s="140" t="s">
        <v>709</v>
      </c>
    </row>
    <row r="111" spans="2:65" s="1" customFormat="1" ht="11.25">
      <c r="B111" s="34"/>
      <c r="D111" s="142" t="s">
        <v>164</v>
      </c>
      <c r="F111" s="143" t="s">
        <v>165</v>
      </c>
      <c r="I111" s="144"/>
      <c r="L111" s="34"/>
      <c r="M111" s="145"/>
      <c r="T111" s="55"/>
      <c r="AT111" s="18" t="s">
        <v>164</v>
      </c>
      <c r="AU111" s="18" t="s">
        <v>162</v>
      </c>
    </row>
    <row r="112" spans="2:65" s="12" customFormat="1" ht="11.25">
      <c r="B112" s="146"/>
      <c r="D112" s="147" t="s">
        <v>166</v>
      </c>
      <c r="E112" s="148" t="s">
        <v>21</v>
      </c>
      <c r="F112" s="149" t="s">
        <v>710</v>
      </c>
      <c r="H112" s="150">
        <v>1600</v>
      </c>
      <c r="I112" s="151"/>
      <c r="L112" s="146"/>
      <c r="M112" s="152"/>
      <c r="T112" s="153"/>
      <c r="AT112" s="148" t="s">
        <v>166</v>
      </c>
      <c r="AU112" s="148" t="s">
        <v>162</v>
      </c>
      <c r="AV112" s="12" t="s">
        <v>87</v>
      </c>
      <c r="AW112" s="12" t="s">
        <v>39</v>
      </c>
      <c r="AX112" s="12" t="s">
        <v>85</v>
      </c>
      <c r="AY112" s="148" t="s">
        <v>152</v>
      </c>
    </row>
    <row r="113" spans="2:65" s="11" customFormat="1" ht="20.85" customHeight="1">
      <c r="B113" s="117"/>
      <c r="D113" s="118" t="s">
        <v>76</v>
      </c>
      <c r="E113" s="127" t="s">
        <v>181</v>
      </c>
      <c r="F113" s="127" t="s">
        <v>182</v>
      </c>
      <c r="I113" s="120"/>
      <c r="J113" s="128">
        <f>BK113</f>
        <v>0</v>
      </c>
      <c r="L113" s="117"/>
      <c r="M113" s="122"/>
      <c r="P113" s="123">
        <f>SUM(P114:P119)</f>
        <v>0</v>
      </c>
      <c r="R113" s="123">
        <f>SUM(R114:R119)</f>
        <v>0</v>
      </c>
      <c r="T113" s="124">
        <f>SUM(T114:T119)</f>
        <v>0</v>
      </c>
      <c r="AR113" s="118" t="s">
        <v>85</v>
      </c>
      <c r="AT113" s="125" t="s">
        <v>76</v>
      </c>
      <c r="AU113" s="125" t="s">
        <v>87</v>
      </c>
      <c r="AY113" s="118" t="s">
        <v>152</v>
      </c>
      <c r="BK113" s="126">
        <f>SUM(BK114:BK119)</f>
        <v>0</v>
      </c>
    </row>
    <row r="114" spans="2:65" s="1" customFormat="1" ht="24.2" customHeight="1">
      <c r="B114" s="34"/>
      <c r="C114" s="129" t="s">
        <v>87</v>
      </c>
      <c r="D114" s="129" t="s">
        <v>156</v>
      </c>
      <c r="E114" s="130" t="s">
        <v>184</v>
      </c>
      <c r="F114" s="131" t="s">
        <v>185</v>
      </c>
      <c r="G114" s="132" t="s">
        <v>159</v>
      </c>
      <c r="H114" s="133">
        <v>1600</v>
      </c>
      <c r="I114" s="134"/>
      <c r="J114" s="135">
        <f>ROUND(I114*H114,2)</f>
        <v>0</v>
      </c>
      <c r="K114" s="131" t="s">
        <v>160</v>
      </c>
      <c r="L114" s="34"/>
      <c r="M114" s="136" t="s">
        <v>21</v>
      </c>
      <c r="N114" s="137" t="s">
        <v>48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9">
        <f>S114*H114</f>
        <v>0</v>
      </c>
      <c r="AR114" s="140" t="s">
        <v>161</v>
      </c>
      <c r="AT114" s="140" t="s">
        <v>156</v>
      </c>
      <c r="AU114" s="140" t="s">
        <v>162</v>
      </c>
      <c r="AY114" s="18" t="s">
        <v>152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85</v>
      </c>
      <c r="BK114" s="141">
        <f>ROUND(I114*H114,2)</f>
        <v>0</v>
      </c>
      <c r="BL114" s="18" t="s">
        <v>161</v>
      </c>
      <c r="BM114" s="140" t="s">
        <v>711</v>
      </c>
    </row>
    <row r="115" spans="2:65" s="1" customFormat="1" ht="11.25">
      <c r="B115" s="34"/>
      <c r="D115" s="142" t="s">
        <v>164</v>
      </c>
      <c r="F115" s="143" t="s">
        <v>187</v>
      </c>
      <c r="I115" s="144"/>
      <c r="L115" s="34"/>
      <c r="M115" s="145"/>
      <c r="T115" s="55"/>
      <c r="AT115" s="18" t="s">
        <v>164</v>
      </c>
      <c r="AU115" s="18" t="s">
        <v>162</v>
      </c>
    </row>
    <row r="116" spans="2:65" s="12" customFormat="1" ht="11.25">
      <c r="B116" s="146"/>
      <c r="D116" s="147" t="s">
        <v>166</v>
      </c>
      <c r="E116" s="148" t="s">
        <v>21</v>
      </c>
      <c r="F116" s="149" t="s">
        <v>710</v>
      </c>
      <c r="H116" s="150">
        <v>1600</v>
      </c>
      <c r="I116" s="151"/>
      <c r="L116" s="146"/>
      <c r="M116" s="152"/>
      <c r="T116" s="153"/>
      <c r="AT116" s="148" t="s">
        <v>166</v>
      </c>
      <c r="AU116" s="148" t="s">
        <v>162</v>
      </c>
      <c r="AV116" s="12" t="s">
        <v>87</v>
      </c>
      <c r="AW116" s="12" t="s">
        <v>39</v>
      </c>
      <c r="AX116" s="12" t="s">
        <v>85</v>
      </c>
      <c r="AY116" s="148" t="s">
        <v>152</v>
      </c>
    </row>
    <row r="117" spans="2:65" s="1" customFormat="1" ht="33" customHeight="1">
      <c r="B117" s="34"/>
      <c r="C117" s="129" t="s">
        <v>162</v>
      </c>
      <c r="D117" s="129" t="s">
        <v>156</v>
      </c>
      <c r="E117" s="130" t="s">
        <v>712</v>
      </c>
      <c r="F117" s="131" t="s">
        <v>713</v>
      </c>
      <c r="G117" s="132" t="s">
        <v>192</v>
      </c>
      <c r="H117" s="133">
        <v>234.5</v>
      </c>
      <c r="I117" s="134"/>
      <c r="J117" s="135">
        <f>ROUND(I117*H117,2)</f>
        <v>0</v>
      </c>
      <c r="K117" s="131" t="s">
        <v>160</v>
      </c>
      <c r="L117" s="34"/>
      <c r="M117" s="136" t="s">
        <v>21</v>
      </c>
      <c r="N117" s="137" t="s">
        <v>48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161</v>
      </c>
      <c r="AT117" s="140" t="s">
        <v>156</v>
      </c>
      <c r="AU117" s="140" t="s">
        <v>162</v>
      </c>
      <c r="AY117" s="18" t="s">
        <v>152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85</v>
      </c>
      <c r="BK117" s="141">
        <f>ROUND(I117*H117,2)</f>
        <v>0</v>
      </c>
      <c r="BL117" s="18" t="s">
        <v>161</v>
      </c>
      <c r="BM117" s="140" t="s">
        <v>714</v>
      </c>
    </row>
    <row r="118" spans="2:65" s="1" customFormat="1" ht="11.25">
      <c r="B118" s="34"/>
      <c r="D118" s="142" t="s">
        <v>164</v>
      </c>
      <c r="F118" s="143" t="s">
        <v>715</v>
      </c>
      <c r="I118" s="144"/>
      <c r="L118" s="34"/>
      <c r="M118" s="145"/>
      <c r="T118" s="55"/>
      <c r="AT118" s="18" t="s">
        <v>164</v>
      </c>
      <c r="AU118" s="18" t="s">
        <v>162</v>
      </c>
    </row>
    <row r="119" spans="2:65" s="12" customFormat="1" ht="11.25">
      <c r="B119" s="146"/>
      <c r="D119" s="147" t="s">
        <v>166</v>
      </c>
      <c r="E119" s="148" t="s">
        <v>21</v>
      </c>
      <c r="F119" s="149" t="s">
        <v>716</v>
      </c>
      <c r="H119" s="150">
        <v>234.5</v>
      </c>
      <c r="I119" s="151"/>
      <c r="L119" s="146"/>
      <c r="M119" s="152"/>
      <c r="T119" s="153"/>
      <c r="AT119" s="148" t="s">
        <v>166</v>
      </c>
      <c r="AU119" s="148" t="s">
        <v>162</v>
      </c>
      <c r="AV119" s="12" t="s">
        <v>87</v>
      </c>
      <c r="AW119" s="12" t="s">
        <v>39</v>
      </c>
      <c r="AX119" s="12" t="s">
        <v>85</v>
      </c>
      <c r="AY119" s="148" t="s">
        <v>152</v>
      </c>
    </row>
    <row r="120" spans="2:65" s="11" customFormat="1" ht="20.85" customHeight="1">
      <c r="B120" s="117"/>
      <c r="D120" s="118" t="s">
        <v>76</v>
      </c>
      <c r="E120" s="127" t="s">
        <v>196</v>
      </c>
      <c r="F120" s="127" t="s">
        <v>197</v>
      </c>
      <c r="I120" s="120"/>
      <c r="J120" s="128">
        <f>BK120</f>
        <v>0</v>
      </c>
      <c r="L120" s="117"/>
      <c r="M120" s="122"/>
      <c r="P120" s="123">
        <f>SUM(P121:P129)</f>
        <v>0</v>
      </c>
      <c r="R120" s="123">
        <f>SUM(R121:R129)</f>
        <v>0</v>
      </c>
      <c r="T120" s="124">
        <f>SUM(T121:T129)</f>
        <v>0</v>
      </c>
      <c r="AR120" s="118" t="s">
        <v>85</v>
      </c>
      <c r="AT120" s="125" t="s">
        <v>76</v>
      </c>
      <c r="AU120" s="125" t="s">
        <v>87</v>
      </c>
      <c r="AY120" s="118" t="s">
        <v>152</v>
      </c>
      <c r="BK120" s="126">
        <f>SUM(BK121:BK129)</f>
        <v>0</v>
      </c>
    </row>
    <row r="121" spans="2:65" s="1" customFormat="1" ht="24.2" customHeight="1">
      <c r="B121" s="34"/>
      <c r="C121" s="129" t="s">
        <v>161</v>
      </c>
      <c r="D121" s="129" t="s">
        <v>156</v>
      </c>
      <c r="E121" s="130" t="s">
        <v>579</v>
      </c>
      <c r="F121" s="131" t="s">
        <v>580</v>
      </c>
      <c r="G121" s="132" t="s">
        <v>192</v>
      </c>
      <c r="H121" s="133">
        <v>4.077</v>
      </c>
      <c r="I121" s="134"/>
      <c r="J121" s="135">
        <f>ROUND(I121*H121,2)</f>
        <v>0</v>
      </c>
      <c r="K121" s="131" t="s">
        <v>160</v>
      </c>
      <c r="L121" s="34"/>
      <c r="M121" s="136" t="s">
        <v>21</v>
      </c>
      <c r="N121" s="137" t="s">
        <v>48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161</v>
      </c>
      <c r="AT121" s="140" t="s">
        <v>156</v>
      </c>
      <c r="AU121" s="140" t="s">
        <v>162</v>
      </c>
      <c r="AY121" s="18" t="s">
        <v>152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85</v>
      </c>
      <c r="BK121" s="141">
        <f>ROUND(I121*H121,2)</f>
        <v>0</v>
      </c>
      <c r="BL121" s="18" t="s">
        <v>161</v>
      </c>
      <c r="BM121" s="140" t="s">
        <v>717</v>
      </c>
    </row>
    <row r="122" spans="2:65" s="1" customFormat="1" ht="11.25">
      <c r="B122" s="34"/>
      <c r="D122" s="142" t="s">
        <v>164</v>
      </c>
      <c r="F122" s="143" t="s">
        <v>582</v>
      </c>
      <c r="I122" s="144"/>
      <c r="L122" s="34"/>
      <c r="M122" s="145"/>
      <c r="T122" s="55"/>
      <c r="AT122" s="18" t="s">
        <v>164</v>
      </c>
      <c r="AU122" s="18" t="s">
        <v>162</v>
      </c>
    </row>
    <row r="123" spans="2:65" s="13" customFormat="1" ht="11.25">
      <c r="B123" s="154"/>
      <c r="D123" s="147" t="s">
        <v>166</v>
      </c>
      <c r="E123" s="155" t="s">
        <v>21</v>
      </c>
      <c r="F123" s="156" t="s">
        <v>585</v>
      </c>
      <c r="H123" s="155" t="s">
        <v>21</v>
      </c>
      <c r="I123" s="157"/>
      <c r="L123" s="154"/>
      <c r="M123" s="158"/>
      <c r="T123" s="159"/>
      <c r="AT123" s="155" t="s">
        <v>166</v>
      </c>
      <c r="AU123" s="155" t="s">
        <v>162</v>
      </c>
      <c r="AV123" s="13" t="s">
        <v>85</v>
      </c>
      <c r="AW123" s="13" t="s">
        <v>39</v>
      </c>
      <c r="AX123" s="13" t="s">
        <v>77</v>
      </c>
      <c r="AY123" s="155" t="s">
        <v>152</v>
      </c>
    </row>
    <row r="124" spans="2:65" s="12" customFormat="1" ht="11.25">
      <c r="B124" s="146"/>
      <c r="D124" s="147" t="s">
        <v>166</v>
      </c>
      <c r="E124" s="148" t="s">
        <v>21</v>
      </c>
      <c r="F124" s="149" t="s">
        <v>718</v>
      </c>
      <c r="H124" s="150">
        <v>1.764</v>
      </c>
      <c r="I124" s="151"/>
      <c r="L124" s="146"/>
      <c r="M124" s="152"/>
      <c r="T124" s="153"/>
      <c r="AT124" s="148" t="s">
        <v>166</v>
      </c>
      <c r="AU124" s="148" t="s">
        <v>162</v>
      </c>
      <c r="AV124" s="12" t="s">
        <v>87</v>
      </c>
      <c r="AW124" s="12" t="s">
        <v>39</v>
      </c>
      <c r="AX124" s="12" t="s">
        <v>77</v>
      </c>
      <c r="AY124" s="148" t="s">
        <v>152</v>
      </c>
    </row>
    <row r="125" spans="2:65" s="13" customFormat="1" ht="11.25">
      <c r="B125" s="154"/>
      <c r="D125" s="147" t="s">
        <v>166</v>
      </c>
      <c r="E125" s="155" t="s">
        <v>21</v>
      </c>
      <c r="F125" s="156" t="s">
        <v>719</v>
      </c>
      <c r="H125" s="155" t="s">
        <v>21</v>
      </c>
      <c r="I125" s="157"/>
      <c r="L125" s="154"/>
      <c r="M125" s="158"/>
      <c r="T125" s="159"/>
      <c r="AT125" s="155" t="s">
        <v>166</v>
      </c>
      <c r="AU125" s="155" t="s">
        <v>162</v>
      </c>
      <c r="AV125" s="13" t="s">
        <v>85</v>
      </c>
      <c r="AW125" s="13" t="s">
        <v>39</v>
      </c>
      <c r="AX125" s="13" t="s">
        <v>77</v>
      </c>
      <c r="AY125" s="155" t="s">
        <v>152</v>
      </c>
    </row>
    <row r="126" spans="2:65" s="12" customFormat="1" ht="11.25">
      <c r="B126" s="146"/>
      <c r="D126" s="147" t="s">
        <v>166</v>
      </c>
      <c r="E126" s="148" t="s">
        <v>21</v>
      </c>
      <c r="F126" s="149" t="s">
        <v>720</v>
      </c>
      <c r="H126" s="150">
        <v>1.881</v>
      </c>
      <c r="I126" s="151"/>
      <c r="L126" s="146"/>
      <c r="M126" s="152"/>
      <c r="T126" s="153"/>
      <c r="AT126" s="148" t="s">
        <v>166</v>
      </c>
      <c r="AU126" s="148" t="s">
        <v>162</v>
      </c>
      <c r="AV126" s="12" t="s">
        <v>87</v>
      </c>
      <c r="AW126" s="12" t="s">
        <v>39</v>
      </c>
      <c r="AX126" s="12" t="s">
        <v>77</v>
      </c>
      <c r="AY126" s="148" t="s">
        <v>152</v>
      </c>
    </row>
    <row r="127" spans="2:65" s="13" customFormat="1" ht="11.25">
      <c r="B127" s="154"/>
      <c r="D127" s="147" t="s">
        <v>166</v>
      </c>
      <c r="E127" s="155" t="s">
        <v>21</v>
      </c>
      <c r="F127" s="156" t="s">
        <v>721</v>
      </c>
      <c r="H127" s="155" t="s">
        <v>21</v>
      </c>
      <c r="I127" s="157"/>
      <c r="L127" s="154"/>
      <c r="M127" s="158"/>
      <c r="T127" s="159"/>
      <c r="AT127" s="155" t="s">
        <v>166</v>
      </c>
      <c r="AU127" s="155" t="s">
        <v>162</v>
      </c>
      <c r="AV127" s="13" t="s">
        <v>85</v>
      </c>
      <c r="AW127" s="13" t="s">
        <v>39</v>
      </c>
      <c r="AX127" s="13" t="s">
        <v>77</v>
      </c>
      <c r="AY127" s="155" t="s">
        <v>152</v>
      </c>
    </row>
    <row r="128" spans="2:65" s="12" customFormat="1" ht="11.25">
      <c r="B128" s="146"/>
      <c r="D128" s="147" t="s">
        <v>166</v>
      </c>
      <c r="E128" s="148" t="s">
        <v>21</v>
      </c>
      <c r="F128" s="149" t="s">
        <v>722</v>
      </c>
      <c r="H128" s="150">
        <v>0.432</v>
      </c>
      <c r="I128" s="151"/>
      <c r="L128" s="146"/>
      <c r="M128" s="152"/>
      <c r="T128" s="153"/>
      <c r="AT128" s="148" t="s">
        <v>166</v>
      </c>
      <c r="AU128" s="148" t="s">
        <v>162</v>
      </c>
      <c r="AV128" s="12" t="s">
        <v>87</v>
      </c>
      <c r="AW128" s="12" t="s">
        <v>39</v>
      </c>
      <c r="AX128" s="12" t="s">
        <v>77</v>
      </c>
      <c r="AY128" s="148" t="s">
        <v>152</v>
      </c>
    </row>
    <row r="129" spans="2:65" s="14" customFormat="1" ht="11.25">
      <c r="B129" s="160"/>
      <c r="D129" s="147" t="s">
        <v>166</v>
      </c>
      <c r="E129" s="161" t="s">
        <v>21</v>
      </c>
      <c r="F129" s="162" t="s">
        <v>207</v>
      </c>
      <c r="H129" s="163">
        <v>4.077</v>
      </c>
      <c r="I129" s="164"/>
      <c r="L129" s="160"/>
      <c r="M129" s="165"/>
      <c r="T129" s="166"/>
      <c r="AT129" s="161" t="s">
        <v>166</v>
      </c>
      <c r="AU129" s="161" t="s">
        <v>162</v>
      </c>
      <c r="AV129" s="14" t="s">
        <v>161</v>
      </c>
      <c r="AW129" s="14" t="s">
        <v>39</v>
      </c>
      <c r="AX129" s="14" t="s">
        <v>85</v>
      </c>
      <c r="AY129" s="161" t="s">
        <v>152</v>
      </c>
    </row>
    <row r="130" spans="2:65" s="11" customFormat="1" ht="20.85" customHeight="1">
      <c r="B130" s="117"/>
      <c r="D130" s="118" t="s">
        <v>76</v>
      </c>
      <c r="E130" s="127" t="s">
        <v>208</v>
      </c>
      <c r="F130" s="127" t="s">
        <v>209</v>
      </c>
      <c r="I130" s="120"/>
      <c r="J130" s="128">
        <f>BK130</f>
        <v>0</v>
      </c>
      <c r="L130" s="117"/>
      <c r="M130" s="122"/>
      <c r="P130" s="123">
        <f>SUM(P131:P133)</f>
        <v>0</v>
      </c>
      <c r="R130" s="123">
        <f>SUM(R131:R133)</f>
        <v>0</v>
      </c>
      <c r="T130" s="124">
        <f>SUM(T131:T133)</f>
        <v>0</v>
      </c>
      <c r="AR130" s="118" t="s">
        <v>85</v>
      </c>
      <c r="AT130" s="125" t="s">
        <v>76</v>
      </c>
      <c r="AU130" s="125" t="s">
        <v>87</v>
      </c>
      <c r="AY130" s="118" t="s">
        <v>152</v>
      </c>
      <c r="BK130" s="126">
        <f>SUM(BK131:BK133)</f>
        <v>0</v>
      </c>
    </row>
    <row r="131" spans="2:65" s="1" customFormat="1" ht="62.65" customHeight="1">
      <c r="B131" s="34"/>
      <c r="C131" s="129" t="s">
        <v>183</v>
      </c>
      <c r="D131" s="129" t="s">
        <v>156</v>
      </c>
      <c r="E131" s="130" t="s">
        <v>211</v>
      </c>
      <c r="F131" s="131" t="s">
        <v>212</v>
      </c>
      <c r="G131" s="132" t="s">
        <v>192</v>
      </c>
      <c r="H131" s="133">
        <v>402.17700000000002</v>
      </c>
      <c r="I131" s="134"/>
      <c r="J131" s="135">
        <f>ROUND(I131*H131,2)</f>
        <v>0</v>
      </c>
      <c r="K131" s="131" t="s">
        <v>160</v>
      </c>
      <c r="L131" s="34"/>
      <c r="M131" s="136" t="s">
        <v>21</v>
      </c>
      <c r="N131" s="137" t="s">
        <v>48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161</v>
      </c>
      <c r="AT131" s="140" t="s">
        <v>156</v>
      </c>
      <c r="AU131" s="140" t="s">
        <v>162</v>
      </c>
      <c r="AY131" s="18" t="s">
        <v>152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85</v>
      </c>
      <c r="BK131" s="141">
        <f>ROUND(I131*H131,2)</f>
        <v>0</v>
      </c>
      <c r="BL131" s="18" t="s">
        <v>161</v>
      </c>
      <c r="BM131" s="140" t="s">
        <v>723</v>
      </c>
    </row>
    <row r="132" spans="2:65" s="1" customFormat="1" ht="11.25">
      <c r="B132" s="34"/>
      <c r="D132" s="142" t="s">
        <v>164</v>
      </c>
      <c r="F132" s="143" t="s">
        <v>214</v>
      </c>
      <c r="I132" s="144"/>
      <c r="L132" s="34"/>
      <c r="M132" s="145"/>
      <c r="T132" s="55"/>
      <c r="AT132" s="18" t="s">
        <v>164</v>
      </c>
      <c r="AU132" s="18" t="s">
        <v>162</v>
      </c>
    </row>
    <row r="133" spans="2:65" s="12" customFormat="1" ht="11.25">
      <c r="B133" s="146"/>
      <c r="D133" s="147" t="s">
        <v>166</v>
      </c>
      <c r="E133" s="148" t="s">
        <v>21</v>
      </c>
      <c r="F133" s="149" t="s">
        <v>724</v>
      </c>
      <c r="H133" s="150">
        <v>402.17700000000002</v>
      </c>
      <c r="I133" s="151"/>
      <c r="L133" s="146"/>
      <c r="M133" s="152"/>
      <c r="T133" s="153"/>
      <c r="AT133" s="148" t="s">
        <v>166</v>
      </c>
      <c r="AU133" s="148" t="s">
        <v>162</v>
      </c>
      <c r="AV133" s="12" t="s">
        <v>87</v>
      </c>
      <c r="AW133" s="12" t="s">
        <v>39</v>
      </c>
      <c r="AX133" s="12" t="s">
        <v>85</v>
      </c>
      <c r="AY133" s="148" t="s">
        <v>152</v>
      </c>
    </row>
    <row r="134" spans="2:65" s="11" customFormat="1" ht="20.85" customHeight="1">
      <c r="B134" s="117"/>
      <c r="D134" s="118" t="s">
        <v>76</v>
      </c>
      <c r="E134" s="127" t="s">
        <v>238</v>
      </c>
      <c r="F134" s="127" t="s">
        <v>239</v>
      </c>
      <c r="I134" s="120"/>
      <c r="J134" s="128">
        <f>BK134</f>
        <v>0</v>
      </c>
      <c r="L134" s="117"/>
      <c r="M134" s="122"/>
      <c r="P134" s="123">
        <f>SUM(P135:P139)</f>
        <v>0</v>
      </c>
      <c r="R134" s="123">
        <f>SUM(R135:R139)</f>
        <v>0</v>
      </c>
      <c r="T134" s="124">
        <f>SUM(T135:T139)</f>
        <v>0</v>
      </c>
      <c r="AR134" s="118" t="s">
        <v>85</v>
      </c>
      <c r="AT134" s="125" t="s">
        <v>76</v>
      </c>
      <c r="AU134" s="125" t="s">
        <v>87</v>
      </c>
      <c r="AY134" s="118" t="s">
        <v>152</v>
      </c>
      <c r="BK134" s="126">
        <f>SUM(BK135:BK139)</f>
        <v>0</v>
      </c>
    </row>
    <row r="135" spans="2:65" s="1" customFormat="1" ht="44.25" customHeight="1">
      <c r="B135" s="34"/>
      <c r="C135" s="129" t="s">
        <v>189</v>
      </c>
      <c r="D135" s="129" t="s">
        <v>156</v>
      </c>
      <c r="E135" s="130" t="s">
        <v>246</v>
      </c>
      <c r="F135" s="131" t="s">
        <v>247</v>
      </c>
      <c r="G135" s="132" t="s">
        <v>192</v>
      </c>
      <c r="H135" s="133">
        <v>125.5</v>
      </c>
      <c r="I135" s="134"/>
      <c r="J135" s="135">
        <f>ROUND(I135*H135,2)</f>
        <v>0</v>
      </c>
      <c r="K135" s="131" t="s">
        <v>160</v>
      </c>
      <c r="L135" s="34"/>
      <c r="M135" s="136" t="s">
        <v>21</v>
      </c>
      <c r="N135" s="137" t="s">
        <v>48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161</v>
      </c>
      <c r="AT135" s="140" t="s">
        <v>156</v>
      </c>
      <c r="AU135" s="140" t="s">
        <v>162</v>
      </c>
      <c r="AY135" s="18" t="s">
        <v>152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8" t="s">
        <v>85</v>
      </c>
      <c r="BK135" s="141">
        <f>ROUND(I135*H135,2)</f>
        <v>0</v>
      </c>
      <c r="BL135" s="18" t="s">
        <v>161</v>
      </c>
      <c r="BM135" s="140" t="s">
        <v>725</v>
      </c>
    </row>
    <row r="136" spans="2:65" s="1" customFormat="1" ht="11.25">
      <c r="B136" s="34"/>
      <c r="D136" s="142" t="s">
        <v>164</v>
      </c>
      <c r="F136" s="143" t="s">
        <v>249</v>
      </c>
      <c r="I136" s="144"/>
      <c r="L136" s="34"/>
      <c r="M136" s="145"/>
      <c r="T136" s="55"/>
      <c r="AT136" s="18" t="s">
        <v>164</v>
      </c>
      <c r="AU136" s="18" t="s">
        <v>162</v>
      </c>
    </row>
    <row r="137" spans="2:65" s="12" customFormat="1" ht="11.25">
      <c r="B137" s="146"/>
      <c r="D137" s="147" t="s">
        <v>166</v>
      </c>
      <c r="E137" s="148" t="s">
        <v>21</v>
      </c>
      <c r="F137" s="149" t="s">
        <v>726</v>
      </c>
      <c r="H137" s="150">
        <v>125.5</v>
      </c>
      <c r="I137" s="151"/>
      <c r="L137" s="146"/>
      <c r="M137" s="152"/>
      <c r="T137" s="153"/>
      <c r="AT137" s="148" t="s">
        <v>166</v>
      </c>
      <c r="AU137" s="148" t="s">
        <v>162</v>
      </c>
      <c r="AV137" s="12" t="s">
        <v>87</v>
      </c>
      <c r="AW137" s="12" t="s">
        <v>39</v>
      </c>
      <c r="AX137" s="12" t="s">
        <v>85</v>
      </c>
      <c r="AY137" s="148" t="s">
        <v>152</v>
      </c>
    </row>
    <row r="138" spans="2:65" s="1" customFormat="1" ht="37.9" customHeight="1">
      <c r="B138" s="34"/>
      <c r="C138" s="129" t="s">
        <v>198</v>
      </c>
      <c r="D138" s="129" t="s">
        <v>156</v>
      </c>
      <c r="E138" s="130" t="s">
        <v>241</v>
      </c>
      <c r="F138" s="131" t="s">
        <v>242</v>
      </c>
      <c r="G138" s="132" t="s">
        <v>192</v>
      </c>
      <c r="H138" s="133">
        <v>402.17700000000002</v>
      </c>
      <c r="I138" s="134"/>
      <c r="J138" s="135">
        <f>ROUND(I138*H138,2)</f>
        <v>0</v>
      </c>
      <c r="K138" s="131" t="s">
        <v>160</v>
      </c>
      <c r="L138" s="34"/>
      <c r="M138" s="136" t="s">
        <v>21</v>
      </c>
      <c r="N138" s="137" t="s">
        <v>48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161</v>
      </c>
      <c r="AT138" s="140" t="s">
        <v>156</v>
      </c>
      <c r="AU138" s="140" t="s">
        <v>162</v>
      </c>
      <c r="AY138" s="18" t="s">
        <v>152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8" t="s">
        <v>85</v>
      </c>
      <c r="BK138" s="141">
        <f>ROUND(I138*H138,2)</f>
        <v>0</v>
      </c>
      <c r="BL138" s="18" t="s">
        <v>161</v>
      </c>
      <c r="BM138" s="140" t="s">
        <v>727</v>
      </c>
    </row>
    <row r="139" spans="2:65" s="1" customFormat="1" ht="11.25">
      <c r="B139" s="34"/>
      <c r="D139" s="142" t="s">
        <v>164</v>
      </c>
      <c r="F139" s="143" t="s">
        <v>244</v>
      </c>
      <c r="I139" s="144"/>
      <c r="L139" s="34"/>
      <c r="M139" s="145"/>
      <c r="T139" s="55"/>
      <c r="AT139" s="18" t="s">
        <v>164</v>
      </c>
      <c r="AU139" s="18" t="s">
        <v>162</v>
      </c>
    </row>
    <row r="140" spans="2:65" s="11" customFormat="1" ht="20.85" customHeight="1">
      <c r="B140" s="117"/>
      <c r="D140" s="118" t="s">
        <v>76</v>
      </c>
      <c r="E140" s="127" t="s">
        <v>251</v>
      </c>
      <c r="F140" s="127" t="s">
        <v>252</v>
      </c>
      <c r="I140" s="120"/>
      <c r="J140" s="128">
        <f>BK140</f>
        <v>0</v>
      </c>
      <c r="L140" s="117"/>
      <c r="M140" s="122"/>
      <c r="P140" s="123">
        <f>SUM(P141:P152)</f>
        <v>0</v>
      </c>
      <c r="R140" s="123">
        <f>SUM(R141:R152)</f>
        <v>4.816E-3</v>
      </c>
      <c r="T140" s="124">
        <f>SUM(T141:T152)</f>
        <v>0</v>
      </c>
      <c r="AR140" s="118" t="s">
        <v>85</v>
      </c>
      <c r="AT140" s="125" t="s">
        <v>76</v>
      </c>
      <c r="AU140" s="125" t="s">
        <v>87</v>
      </c>
      <c r="AY140" s="118" t="s">
        <v>152</v>
      </c>
      <c r="BK140" s="126">
        <f>SUM(BK141:BK152)</f>
        <v>0</v>
      </c>
    </row>
    <row r="141" spans="2:65" s="1" customFormat="1" ht="55.5" customHeight="1">
      <c r="B141" s="34"/>
      <c r="C141" s="129" t="s">
        <v>210</v>
      </c>
      <c r="D141" s="129" t="s">
        <v>156</v>
      </c>
      <c r="E141" s="130" t="s">
        <v>253</v>
      </c>
      <c r="F141" s="131" t="s">
        <v>254</v>
      </c>
      <c r="G141" s="132" t="s">
        <v>159</v>
      </c>
      <c r="H141" s="133">
        <v>152.9</v>
      </c>
      <c r="I141" s="134"/>
      <c r="J141" s="135">
        <f>ROUND(I141*H141,2)</f>
        <v>0</v>
      </c>
      <c r="K141" s="131" t="s">
        <v>160</v>
      </c>
      <c r="L141" s="34"/>
      <c r="M141" s="136" t="s">
        <v>21</v>
      </c>
      <c r="N141" s="137" t="s">
        <v>48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161</v>
      </c>
      <c r="AT141" s="140" t="s">
        <v>156</v>
      </c>
      <c r="AU141" s="140" t="s">
        <v>162</v>
      </c>
      <c r="AY141" s="18" t="s">
        <v>152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8" t="s">
        <v>85</v>
      </c>
      <c r="BK141" s="141">
        <f>ROUND(I141*H141,2)</f>
        <v>0</v>
      </c>
      <c r="BL141" s="18" t="s">
        <v>161</v>
      </c>
      <c r="BM141" s="140" t="s">
        <v>728</v>
      </c>
    </row>
    <row r="142" spans="2:65" s="1" customFormat="1" ht="11.25">
      <c r="B142" s="34"/>
      <c r="D142" s="142" t="s">
        <v>164</v>
      </c>
      <c r="F142" s="143" t="s">
        <v>256</v>
      </c>
      <c r="I142" s="144"/>
      <c r="L142" s="34"/>
      <c r="M142" s="145"/>
      <c r="T142" s="55"/>
      <c r="AT142" s="18" t="s">
        <v>164</v>
      </c>
      <c r="AU142" s="18" t="s">
        <v>162</v>
      </c>
    </row>
    <row r="143" spans="2:65" s="12" customFormat="1" ht="11.25">
      <c r="B143" s="146"/>
      <c r="D143" s="147" t="s">
        <v>166</v>
      </c>
      <c r="E143" s="148" t="s">
        <v>21</v>
      </c>
      <c r="F143" s="149" t="s">
        <v>729</v>
      </c>
      <c r="H143" s="150">
        <v>152.9</v>
      </c>
      <c r="I143" s="151"/>
      <c r="L143" s="146"/>
      <c r="M143" s="152"/>
      <c r="T143" s="153"/>
      <c r="AT143" s="148" t="s">
        <v>166</v>
      </c>
      <c r="AU143" s="148" t="s">
        <v>162</v>
      </c>
      <c r="AV143" s="12" t="s">
        <v>87</v>
      </c>
      <c r="AW143" s="12" t="s">
        <v>39</v>
      </c>
      <c r="AX143" s="12" t="s">
        <v>85</v>
      </c>
      <c r="AY143" s="148" t="s">
        <v>152</v>
      </c>
    </row>
    <row r="144" spans="2:65" s="1" customFormat="1" ht="37.9" customHeight="1">
      <c r="B144" s="34"/>
      <c r="C144" s="129" t="s">
        <v>216</v>
      </c>
      <c r="D144" s="129" t="s">
        <v>156</v>
      </c>
      <c r="E144" s="130" t="s">
        <v>258</v>
      </c>
      <c r="F144" s="131" t="s">
        <v>259</v>
      </c>
      <c r="G144" s="132" t="s">
        <v>159</v>
      </c>
      <c r="H144" s="133">
        <v>152.9</v>
      </c>
      <c r="I144" s="134"/>
      <c r="J144" s="135">
        <f>ROUND(I144*H144,2)</f>
        <v>0</v>
      </c>
      <c r="K144" s="131" t="s">
        <v>160</v>
      </c>
      <c r="L144" s="34"/>
      <c r="M144" s="136" t="s">
        <v>21</v>
      </c>
      <c r="N144" s="137" t="s">
        <v>48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161</v>
      </c>
      <c r="AT144" s="140" t="s">
        <v>156</v>
      </c>
      <c r="AU144" s="140" t="s">
        <v>162</v>
      </c>
      <c r="AY144" s="18" t="s">
        <v>152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85</v>
      </c>
      <c r="BK144" s="141">
        <f>ROUND(I144*H144,2)</f>
        <v>0</v>
      </c>
      <c r="BL144" s="18" t="s">
        <v>161</v>
      </c>
      <c r="BM144" s="140" t="s">
        <v>730</v>
      </c>
    </row>
    <row r="145" spans="2:65" s="1" customFormat="1" ht="11.25">
      <c r="B145" s="34"/>
      <c r="D145" s="142" t="s">
        <v>164</v>
      </c>
      <c r="F145" s="143" t="s">
        <v>261</v>
      </c>
      <c r="I145" s="144"/>
      <c r="L145" s="34"/>
      <c r="M145" s="145"/>
      <c r="T145" s="55"/>
      <c r="AT145" s="18" t="s">
        <v>164</v>
      </c>
      <c r="AU145" s="18" t="s">
        <v>162</v>
      </c>
    </row>
    <row r="146" spans="2:65" s="1" customFormat="1" ht="21.75" customHeight="1">
      <c r="B146" s="34"/>
      <c r="C146" s="129" t="s">
        <v>221</v>
      </c>
      <c r="D146" s="129" t="s">
        <v>156</v>
      </c>
      <c r="E146" s="130" t="s">
        <v>262</v>
      </c>
      <c r="F146" s="131" t="s">
        <v>263</v>
      </c>
      <c r="G146" s="132" t="s">
        <v>159</v>
      </c>
      <c r="H146" s="133">
        <v>152.9</v>
      </c>
      <c r="I146" s="134"/>
      <c r="J146" s="135">
        <f>ROUND(I146*H146,2)</f>
        <v>0</v>
      </c>
      <c r="K146" s="131" t="s">
        <v>160</v>
      </c>
      <c r="L146" s="34"/>
      <c r="M146" s="136" t="s">
        <v>21</v>
      </c>
      <c r="N146" s="137" t="s">
        <v>48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161</v>
      </c>
      <c r="AT146" s="140" t="s">
        <v>156</v>
      </c>
      <c r="AU146" s="140" t="s">
        <v>162</v>
      </c>
      <c r="AY146" s="18" t="s">
        <v>152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85</v>
      </c>
      <c r="BK146" s="141">
        <f>ROUND(I146*H146,2)</f>
        <v>0</v>
      </c>
      <c r="BL146" s="18" t="s">
        <v>161</v>
      </c>
      <c r="BM146" s="140" t="s">
        <v>731</v>
      </c>
    </row>
    <row r="147" spans="2:65" s="1" customFormat="1" ht="11.25">
      <c r="B147" s="34"/>
      <c r="D147" s="142" t="s">
        <v>164</v>
      </c>
      <c r="F147" s="143" t="s">
        <v>265</v>
      </c>
      <c r="I147" s="144"/>
      <c r="L147" s="34"/>
      <c r="M147" s="145"/>
      <c r="T147" s="55"/>
      <c r="AT147" s="18" t="s">
        <v>164</v>
      </c>
      <c r="AU147" s="18" t="s">
        <v>162</v>
      </c>
    </row>
    <row r="148" spans="2:65" s="1" customFormat="1" ht="16.5" customHeight="1">
      <c r="B148" s="34"/>
      <c r="C148" s="167" t="s">
        <v>154</v>
      </c>
      <c r="D148" s="167" t="s">
        <v>267</v>
      </c>
      <c r="E148" s="168" t="s">
        <v>268</v>
      </c>
      <c r="F148" s="169" t="s">
        <v>269</v>
      </c>
      <c r="G148" s="170" t="s">
        <v>270</v>
      </c>
      <c r="H148" s="171">
        <v>4.8159999999999998</v>
      </c>
      <c r="I148" s="172"/>
      <c r="J148" s="173">
        <f>ROUND(I148*H148,2)</f>
        <v>0</v>
      </c>
      <c r="K148" s="169" t="s">
        <v>160</v>
      </c>
      <c r="L148" s="174"/>
      <c r="M148" s="175" t="s">
        <v>21</v>
      </c>
      <c r="N148" s="176" t="s">
        <v>48</v>
      </c>
      <c r="P148" s="138">
        <f>O148*H148</f>
        <v>0</v>
      </c>
      <c r="Q148" s="138">
        <v>1E-3</v>
      </c>
      <c r="R148" s="138">
        <f>Q148*H148</f>
        <v>4.816E-3</v>
      </c>
      <c r="S148" s="138">
        <v>0</v>
      </c>
      <c r="T148" s="139">
        <f>S148*H148</f>
        <v>0</v>
      </c>
      <c r="AR148" s="140" t="s">
        <v>210</v>
      </c>
      <c r="AT148" s="140" t="s">
        <v>267</v>
      </c>
      <c r="AU148" s="140" t="s">
        <v>162</v>
      </c>
      <c r="AY148" s="18" t="s">
        <v>152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8" t="s">
        <v>85</v>
      </c>
      <c r="BK148" s="141">
        <f>ROUND(I148*H148,2)</f>
        <v>0</v>
      </c>
      <c r="BL148" s="18" t="s">
        <v>161</v>
      </c>
      <c r="BM148" s="140" t="s">
        <v>732</v>
      </c>
    </row>
    <row r="149" spans="2:65" s="12" customFormat="1" ht="11.25">
      <c r="B149" s="146"/>
      <c r="D149" s="147" t="s">
        <v>166</v>
      </c>
      <c r="E149" s="148" t="s">
        <v>21</v>
      </c>
      <c r="F149" s="149" t="s">
        <v>733</v>
      </c>
      <c r="H149" s="150">
        <v>4.8159999999999998</v>
      </c>
      <c r="I149" s="151"/>
      <c r="L149" s="146"/>
      <c r="M149" s="152"/>
      <c r="T149" s="153"/>
      <c r="AT149" s="148" t="s">
        <v>166</v>
      </c>
      <c r="AU149" s="148" t="s">
        <v>162</v>
      </c>
      <c r="AV149" s="12" t="s">
        <v>87</v>
      </c>
      <c r="AW149" s="12" t="s">
        <v>39</v>
      </c>
      <c r="AX149" s="12" t="s">
        <v>85</v>
      </c>
      <c r="AY149" s="148" t="s">
        <v>152</v>
      </c>
    </row>
    <row r="150" spans="2:65" s="1" customFormat="1" ht="33" customHeight="1">
      <c r="B150" s="34"/>
      <c r="C150" s="129" t="s">
        <v>181</v>
      </c>
      <c r="D150" s="129" t="s">
        <v>156</v>
      </c>
      <c r="E150" s="130" t="s">
        <v>274</v>
      </c>
      <c r="F150" s="131" t="s">
        <v>275</v>
      </c>
      <c r="G150" s="132" t="s">
        <v>159</v>
      </c>
      <c r="H150" s="133">
        <v>1600</v>
      </c>
      <c r="I150" s="134"/>
      <c r="J150" s="135">
        <f>ROUND(I150*H150,2)</f>
        <v>0</v>
      </c>
      <c r="K150" s="131" t="s">
        <v>160</v>
      </c>
      <c r="L150" s="34"/>
      <c r="M150" s="136" t="s">
        <v>21</v>
      </c>
      <c r="N150" s="137" t="s">
        <v>48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161</v>
      </c>
      <c r="AT150" s="140" t="s">
        <v>156</v>
      </c>
      <c r="AU150" s="140" t="s">
        <v>162</v>
      </c>
      <c r="AY150" s="18" t="s">
        <v>152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85</v>
      </c>
      <c r="BK150" s="141">
        <f>ROUND(I150*H150,2)</f>
        <v>0</v>
      </c>
      <c r="BL150" s="18" t="s">
        <v>161</v>
      </c>
      <c r="BM150" s="140" t="s">
        <v>734</v>
      </c>
    </row>
    <row r="151" spans="2:65" s="1" customFormat="1" ht="11.25">
      <c r="B151" s="34"/>
      <c r="D151" s="142" t="s">
        <v>164</v>
      </c>
      <c r="F151" s="143" t="s">
        <v>277</v>
      </c>
      <c r="I151" s="144"/>
      <c r="L151" s="34"/>
      <c r="M151" s="145"/>
      <c r="T151" s="55"/>
      <c r="AT151" s="18" t="s">
        <v>164</v>
      </c>
      <c r="AU151" s="18" t="s">
        <v>162</v>
      </c>
    </row>
    <row r="152" spans="2:65" s="12" customFormat="1" ht="11.25">
      <c r="B152" s="146"/>
      <c r="D152" s="147" t="s">
        <v>166</v>
      </c>
      <c r="E152" s="148" t="s">
        <v>21</v>
      </c>
      <c r="F152" s="149" t="s">
        <v>710</v>
      </c>
      <c r="H152" s="150">
        <v>1600</v>
      </c>
      <c r="I152" s="151"/>
      <c r="L152" s="146"/>
      <c r="M152" s="152"/>
      <c r="T152" s="153"/>
      <c r="AT152" s="148" t="s">
        <v>166</v>
      </c>
      <c r="AU152" s="148" t="s">
        <v>162</v>
      </c>
      <c r="AV152" s="12" t="s">
        <v>87</v>
      </c>
      <c r="AW152" s="12" t="s">
        <v>39</v>
      </c>
      <c r="AX152" s="12" t="s">
        <v>85</v>
      </c>
      <c r="AY152" s="148" t="s">
        <v>152</v>
      </c>
    </row>
    <row r="153" spans="2:65" s="11" customFormat="1" ht="22.9" customHeight="1">
      <c r="B153" s="117"/>
      <c r="D153" s="118" t="s">
        <v>76</v>
      </c>
      <c r="E153" s="127" t="s">
        <v>87</v>
      </c>
      <c r="F153" s="127" t="s">
        <v>279</v>
      </c>
      <c r="I153" s="120"/>
      <c r="J153" s="128">
        <f>BK153</f>
        <v>0</v>
      </c>
      <c r="L153" s="117"/>
      <c r="M153" s="122"/>
      <c r="P153" s="123">
        <f>P154</f>
        <v>0</v>
      </c>
      <c r="R153" s="123">
        <f>R154</f>
        <v>9.3812585399999993</v>
      </c>
      <c r="T153" s="124">
        <f>T154</f>
        <v>0</v>
      </c>
      <c r="AR153" s="118" t="s">
        <v>85</v>
      </c>
      <c r="AT153" s="125" t="s">
        <v>76</v>
      </c>
      <c r="AU153" s="125" t="s">
        <v>85</v>
      </c>
      <c r="AY153" s="118" t="s">
        <v>152</v>
      </c>
      <c r="BK153" s="126">
        <f>BK154</f>
        <v>0</v>
      </c>
    </row>
    <row r="154" spans="2:65" s="11" customFormat="1" ht="20.85" customHeight="1">
      <c r="B154" s="117"/>
      <c r="D154" s="118" t="s">
        <v>76</v>
      </c>
      <c r="E154" s="127" t="s">
        <v>280</v>
      </c>
      <c r="F154" s="127" t="s">
        <v>281</v>
      </c>
      <c r="I154" s="120"/>
      <c r="J154" s="128">
        <f>BK154</f>
        <v>0</v>
      </c>
      <c r="L154" s="117"/>
      <c r="M154" s="122"/>
      <c r="P154" s="123">
        <f>SUM(P155:P163)</f>
        <v>0</v>
      </c>
      <c r="R154" s="123">
        <f>SUM(R155:R163)</f>
        <v>9.3812585399999993</v>
      </c>
      <c r="T154" s="124">
        <f>SUM(T155:T163)</f>
        <v>0</v>
      </c>
      <c r="AR154" s="118" t="s">
        <v>85</v>
      </c>
      <c r="AT154" s="125" t="s">
        <v>76</v>
      </c>
      <c r="AU154" s="125" t="s">
        <v>87</v>
      </c>
      <c r="AY154" s="118" t="s">
        <v>152</v>
      </c>
      <c r="BK154" s="126">
        <f>SUM(BK155:BK163)</f>
        <v>0</v>
      </c>
    </row>
    <row r="155" spans="2:65" s="1" customFormat="1" ht="24.2" customHeight="1">
      <c r="B155" s="34"/>
      <c r="C155" s="129" t="s">
        <v>196</v>
      </c>
      <c r="D155" s="129" t="s">
        <v>156</v>
      </c>
      <c r="E155" s="130" t="s">
        <v>605</v>
      </c>
      <c r="F155" s="131" t="s">
        <v>606</v>
      </c>
      <c r="G155" s="132" t="s">
        <v>192</v>
      </c>
      <c r="H155" s="133">
        <v>4.077</v>
      </c>
      <c r="I155" s="134"/>
      <c r="J155" s="135">
        <f>ROUND(I155*H155,2)</f>
        <v>0</v>
      </c>
      <c r="K155" s="131" t="s">
        <v>160</v>
      </c>
      <c r="L155" s="34"/>
      <c r="M155" s="136" t="s">
        <v>21</v>
      </c>
      <c r="N155" s="137" t="s">
        <v>48</v>
      </c>
      <c r="P155" s="138">
        <f>O155*H155</f>
        <v>0</v>
      </c>
      <c r="Q155" s="138">
        <v>2.3010199999999998</v>
      </c>
      <c r="R155" s="138">
        <f>Q155*H155</f>
        <v>9.3812585399999993</v>
      </c>
      <c r="S155" s="138">
        <v>0</v>
      </c>
      <c r="T155" s="139">
        <f>S155*H155</f>
        <v>0</v>
      </c>
      <c r="AR155" s="140" t="s">
        <v>161</v>
      </c>
      <c r="AT155" s="140" t="s">
        <v>156</v>
      </c>
      <c r="AU155" s="140" t="s">
        <v>162</v>
      </c>
      <c r="AY155" s="18" t="s">
        <v>152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8" t="s">
        <v>85</v>
      </c>
      <c r="BK155" s="141">
        <f>ROUND(I155*H155,2)</f>
        <v>0</v>
      </c>
      <c r="BL155" s="18" t="s">
        <v>161</v>
      </c>
      <c r="BM155" s="140" t="s">
        <v>735</v>
      </c>
    </row>
    <row r="156" spans="2:65" s="1" customFormat="1" ht="11.25">
      <c r="B156" s="34"/>
      <c r="D156" s="142" t="s">
        <v>164</v>
      </c>
      <c r="F156" s="143" t="s">
        <v>608</v>
      </c>
      <c r="I156" s="144"/>
      <c r="L156" s="34"/>
      <c r="M156" s="145"/>
      <c r="T156" s="55"/>
      <c r="AT156" s="18" t="s">
        <v>164</v>
      </c>
      <c r="AU156" s="18" t="s">
        <v>162</v>
      </c>
    </row>
    <row r="157" spans="2:65" s="13" customFormat="1" ht="11.25">
      <c r="B157" s="154"/>
      <c r="D157" s="147" t="s">
        <v>166</v>
      </c>
      <c r="E157" s="155" t="s">
        <v>21</v>
      </c>
      <c r="F157" s="156" t="s">
        <v>585</v>
      </c>
      <c r="H157" s="155" t="s">
        <v>21</v>
      </c>
      <c r="I157" s="157"/>
      <c r="L157" s="154"/>
      <c r="M157" s="158"/>
      <c r="T157" s="159"/>
      <c r="AT157" s="155" t="s">
        <v>166</v>
      </c>
      <c r="AU157" s="155" t="s">
        <v>162</v>
      </c>
      <c r="AV157" s="13" t="s">
        <v>85</v>
      </c>
      <c r="AW157" s="13" t="s">
        <v>39</v>
      </c>
      <c r="AX157" s="13" t="s">
        <v>77</v>
      </c>
      <c r="AY157" s="155" t="s">
        <v>152</v>
      </c>
    </row>
    <row r="158" spans="2:65" s="12" customFormat="1" ht="11.25">
      <c r="B158" s="146"/>
      <c r="D158" s="147" t="s">
        <v>166</v>
      </c>
      <c r="E158" s="148" t="s">
        <v>21</v>
      </c>
      <c r="F158" s="149" t="s">
        <v>718</v>
      </c>
      <c r="H158" s="150">
        <v>1.764</v>
      </c>
      <c r="I158" s="151"/>
      <c r="L158" s="146"/>
      <c r="M158" s="152"/>
      <c r="T158" s="153"/>
      <c r="AT158" s="148" t="s">
        <v>166</v>
      </c>
      <c r="AU158" s="148" t="s">
        <v>162</v>
      </c>
      <c r="AV158" s="12" t="s">
        <v>87</v>
      </c>
      <c r="AW158" s="12" t="s">
        <v>39</v>
      </c>
      <c r="AX158" s="12" t="s">
        <v>77</v>
      </c>
      <c r="AY158" s="148" t="s">
        <v>152</v>
      </c>
    </row>
    <row r="159" spans="2:65" s="13" customFormat="1" ht="11.25">
      <c r="B159" s="154"/>
      <c r="D159" s="147" t="s">
        <v>166</v>
      </c>
      <c r="E159" s="155" t="s">
        <v>21</v>
      </c>
      <c r="F159" s="156" t="s">
        <v>719</v>
      </c>
      <c r="H159" s="155" t="s">
        <v>21</v>
      </c>
      <c r="I159" s="157"/>
      <c r="L159" s="154"/>
      <c r="M159" s="158"/>
      <c r="T159" s="159"/>
      <c r="AT159" s="155" t="s">
        <v>166</v>
      </c>
      <c r="AU159" s="155" t="s">
        <v>162</v>
      </c>
      <c r="AV159" s="13" t="s">
        <v>85</v>
      </c>
      <c r="AW159" s="13" t="s">
        <v>39</v>
      </c>
      <c r="AX159" s="13" t="s">
        <v>77</v>
      </c>
      <c r="AY159" s="155" t="s">
        <v>152</v>
      </c>
    </row>
    <row r="160" spans="2:65" s="12" customFormat="1" ht="11.25">
      <c r="B160" s="146"/>
      <c r="D160" s="147" t="s">
        <v>166</v>
      </c>
      <c r="E160" s="148" t="s">
        <v>21</v>
      </c>
      <c r="F160" s="149" t="s">
        <v>720</v>
      </c>
      <c r="H160" s="150">
        <v>1.881</v>
      </c>
      <c r="I160" s="151"/>
      <c r="L160" s="146"/>
      <c r="M160" s="152"/>
      <c r="T160" s="153"/>
      <c r="AT160" s="148" t="s">
        <v>166</v>
      </c>
      <c r="AU160" s="148" t="s">
        <v>162</v>
      </c>
      <c r="AV160" s="12" t="s">
        <v>87</v>
      </c>
      <c r="AW160" s="12" t="s">
        <v>39</v>
      </c>
      <c r="AX160" s="12" t="s">
        <v>77</v>
      </c>
      <c r="AY160" s="148" t="s">
        <v>152</v>
      </c>
    </row>
    <row r="161" spans="2:65" s="13" customFormat="1" ht="11.25">
      <c r="B161" s="154"/>
      <c r="D161" s="147" t="s">
        <v>166</v>
      </c>
      <c r="E161" s="155" t="s">
        <v>21</v>
      </c>
      <c r="F161" s="156" t="s">
        <v>721</v>
      </c>
      <c r="H161" s="155" t="s">
        <v>21</v>
      </c>
      <c r="I161" s="157"/>
      <c r="L161" s="154"/>
      <c r="M161" s="158"/>
      <c r="T161" s="159"/>
      <c r="AT161" s="155" t="s">
        <v>166</v>
      </c>
      <c r="AU161" s="155" t="s">
        <v>162</v>
      </c>
      <c r="AV161" s="13" t="s">
        <v>85</v>
      </c>
      <c r="AW161" s="13" t="s">
        <v>39</v>
      </c>
      <c r="AX161" s="13" t="s">
        <v>77</v>
      </c>
      <c r="AY161" s="155" t="s">
        <v>152</v>
      </c>
    </row>
    <row r="162" spans="2:65" s="12" customFormat="1" ht="11.25">
      <c r="B162" s="146"/>
      <c r="D162" s="147" t="s">
        <v>166</v>
      </c>
      <c r="E162" s="148" t="s">
        <v>21</v>
      </c>
      <c r="F162" s="149" t="s">
        <v>722</v>
      </c>
      <c r="H162" s="150">
        <v>0.432</v>
      </c>
      <c r="I162" s="151"/>
      <c r="L162" s="146"/>
      <c r="M162" s="152"/>
      <c r="T162" s="153"/>
      <c r="AT162" s="148" t="s">
        <v>166</v>
      </c>
      <c r="AU162" s="148" t="s">
        <v>162</v>
      </c>
      <c r="AV162" s="12" t="s">
        <v>87</v>
      </c>
      <c r="AW162" s="12" t="s">
        <v>39</v>
      </c>
      <c r="AX162" s="12" t="s">
        <v>77</v>
      </c>
      <c r="AY162" s="148" t="s">
        <v>152</v>
      </c>
    </row>
    <row r="163" spans="2:65" s="14" customFormat="1" ht="11.25">
      <c r="B163" s="160"/>
      <c r="D163" s="147" t="s">
        <v>166</v>
      </c>
      <c r="E163" s="161" t="s">
        <v>21</v>
      </c>
      <c r="F163" s="162" t="s">
        <v>207</v>
      </c>
      <c r="H163" s="163">
        <v>4.077</v>
      </c>
      <c r="I163" s="164"/>
      <c r="L163" s="160"/>
      <c r="M163" s="165"/>
      <c r="T163" s="166"/>
      <c r="AT163" s="161" t="s">
        <v>166</v>
      </c>
      <c r="AU163" s="161" t="s">
        <v>162</v>
      </c>
      <c r="AV163" s="14" t="s">
        <v>161</v>
      </c>
      <c r="AW163" s="14" t="s">
        <v>39</v>
      </c>
      <c r="AX163" s="14" t="s">
        <v>85</v>
      </c>
      <c r="AY163" s="161" t="s">
        <v>152</v>
      </c>
    </row>
    <row r="164" spans="2:65" s="11" customFormat="1" ht="22.9" customHeight="1">
      <c r="B164" s="117"/>
      <c r="D164" s="118" t="s">
        <v>76</v>
      </c>
      <c r="E164" s="127" t="s">
        <v>183</v>
      </c>
      <c r="F164" s="127" t="s">
        <v>346</v>
      </c>
      <c r="I164" s="120"/>
      <c r="J164" s="128">
        <f>BK164</f>
        <v>0</v>
      </c>
      <c r="L164" s="117"/>
      <c r="M164" s="122"/>
      <c r="P164" s="123">
        <f>P165+P174+P177+P184</f>
        <v>0</v>
      </c>
      <c r="R164" s="123">
        <f>R165+R174+R177+R184</f>
        <v>950.90905200000009</v>
      </c>
      <c r="T164" s="124">
        <f>T165+T174+T177+T184</f>
        <v>0</v>
      </c>
      <c r="AR164" s="118" t="s">
        <v>85</v>
      </c>
      <c r="AT164" s="125" t="s">
        <v>76</v>
      </c>
      <c r="AU164" s="125" t="s">
        <v>85</v>
      </c>
      <c r="AY164" s="118" t="s">
        <v>152</v>
      </c>
      <c r="BK164" s="126">
        <f>BK165+BK174+BK177+BK184</f>
        <v>0</v>
      </c>
    </row>
    <row r="165" spans="2:65" s="11" customFormat="1" ht="20.85" customHeight="1">
      <c r="B165" s="117"/>
      <c r="D165" s="118" t="s">
        <v>76</v>
      </c>
      <c r="E165" s="127" t="s">
        <v>347</v>
      </c>
      <c r="F165" s="127" t="s">
        <v>348</v>
      </c>
      <c r="I165" s="120"/>
      <c r="J165" s="128">
        <f>BK165</f>
        <v>0</v>
      </c>
      <c r="L165" s="117"/>
      <c r="M165" s="122"/>
      <c r="P165" s="123">
        <f>SUM(P166:P173)</f>
        <v>0</v>
      </c>
      <c r="R165" s="123">
        <f>SUM(R166:R173)</f>
        <v>810.28950000000009</v>
      </c>
      <c r="T165" s="124">
        <f>SUM(T166:T173)</f>
        <v>0</v>
      </c>
      <c r="AR165" s="118" t="s">
        <v>85</v>
      </c>
      <c r="AT165" s="125" t="s">
        <v>76</v>
      </c>
      <c r="AU165" s="125" t="s">
        <v>87</v>
      </c>
      <c r="AY165" s="118" t="s">
        <v>152</v>
      </c>
      <c r="BK165" s="126">
        <f>SUM(BK166:BK173)</f>
        <v>0</v>
      </c>
    </row>
    <row r="166" spans="2:65" s="1" customFormat="1" ht="44.25" customHeight="1">
      <c r="B166" s="34"/>
      <c r="C166" s="129" t="s">
        <v>240</v>
      </c>
      <c r="D166" s="129" t="s">
        <v>156</v>
      </c>
      <c r="E166" s="130" t="s">
        <v>609</v>
      </c>
      <c r="F166" s="131" t="s">
        <v>610</v>
      </c>
      <c r="G166" s="132" t="s">
        <v>159</v>
      </c>
      <c r="H166" s="133">
        <v>1296</v>
      </c>
      <c r="I166" s="134"/>
      <c r="J166" s="135">
        <f>ROUND(I166*H166,2)</f>
        <v>0</v>
      </c>
      <c r="K166" s="131" t="s">
        <v>160</v>
      </c>
      <c r="L166" s="34"/>
      <c r="M166" s="136" t="s">
        <v>21</v>
      </c>
      <c r="N166" s="137" t="s">
        <v>48</v>
      </c>
      <c r="P166" s="138">
        <f>O166*H166</f>
        <v>0</v>
      </c>
      <c r="Q166" s="138">
        <v>0.19800000000000001</v>
      </c>
      <c r="R166" s="138">
        <f>Q166*H166</f>
        <v>256.608</v>
      </c>
      <c r="S166" s="138">
        <v>0</v>
      </c>
      <c r="T166" s="139">
        <f>S166*H166</f>
        <v>0</v>
      </c>
      <c r="AR166" s="140" t="s">
        <v>161</v>
      </c>
      <c r="AT166" s="140" t="s">
        <v>156</v>
      </c>
      <c r="AU166" s="140" t="s">
        <v>162</v>
      </c>
      <c r="AY166" s="18" t="s">
        <v>152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8" t="s">
        <v>85</v>
      </c>
      <c r="BK166" s="141">
        <f>ROUND(I166*H166,2)</f>
        <v>0</v>
      </c>
      <c r="BL166" s="18" t="s">
        <v>161</v>
      </c>
      <c r="BM166" s="140" t="s">
        <v>736</v>
      </c>
    </row>
    <row r="167" spans="2:65" s="1" customFormat="1" ht="11.25">
      <c r="B167" s="34"/>
      <c r="D167" s="142" t="s">
        <v>164</v>
      </c>
      <c r="F167" s="143" t="s">
        <v>612</v>
      </c>
      <c r="I167" s="144"/>
      <c r="L167" s="34"/>
      <c r="M167" s="145"/>
      <c r="T167" s="55"/>
      <c r="AT167" s="18" t="s">
        <v>164</v>
      </c>
      <c r="AU167" s="18" t="s">
        <v>162</v>
      </c>
    </row>
    <row r="168" spans="2:65" s="12" customFormat="1" ht="11.25">
      <c r="B168" s="146"/>
      <c r="D168" s="147" t="s">
        <v>166</v>
      </c>
      <c r="E168" s="148" t="s">
        <v>21</v>
      </c>
      <c r="F168" s="149" t="s">
        <v>737</v>
      </c>
      <c r="H168" s="150">
        <v>1296</v>
      </c>
      <c r="I168" s="151"/>
      <c r="L168" s="146"/>
      <c r="M168" s="152"/>
      <c r="T168" s="153"/>
      <c r="AT168" s="148" t="s">
        <v>166</v>
      </c>
      <c r="AU168" s="148" t="s">
        <v>162</v>
      </c>
      <c r="AV168" s="12" t="s">
        <v>87</v>
      </c>
      <c r="AW168" s="12" t="s">
        <v>39</v>
      </c>
      <c r="AX168" s="12" t="s">
        <v>85</v>
      </c>
      <c r="AY168" s="148" t="s">
        <v>152</v>
      </c>
    </row>
    <row r="169" spans="2:65" s="1" customFormat="1" ht="44.25" customHeight="1">
      <c r="B169" s="34"/>
      <c r="C169" s="129" t="s">
        <v>8</v>
      </c>
      <c r="D169" s="129" t="s">
        <v>156</v>
      </c>
      <c r="E169" s="130" t="s">
        <v>350</v>
      </c>
      <c r="F169" s="131" t="s">
        <v>351</v>
      </c>
      <c r="G169" s="132" t="s">
        <v>159</v>
      </c>
      <c r="H169" s="133">
        <v>1296</v>
      </c>
      <c r="I169" s="134"/>
      <c r="J169" s="135">
        <f>ROUND(I169*H169,2)</f>
        <v>0</v>
      </c>
      <c r="K169" s="131" t="s">
        <v>160</v>
      </c>
      <c r="L169" s="34"/>
      <c r="M169" s="136" t="s">
        <v>21</v>
      </c>
      <c r="N169" s="137" t="s">
        <v>48</v>
      </c>
      <c r="P169" s="138">
        <f>O169*H169</f>
        <v>0</v>
      </c>
      <c r="Q169" s="138">
        <v>0.38700000000000001</v>
      </c>
      <c r="R169" s="138">
        <f>Q169*H169</f>
        <v>501.55200000000002</v>
      </c>
      <c r="S169" s="138">
        <v>0</v>
      </c>
      <c r="T169" s="139">
        <f>S169*H169</f>
        <v>0</v>
      </c>
      <c r="AR169" s="140" t="s">
        <v>161</v>
      </c>
      <c r="AT169" s="140" t="s">
        <v>156</v>
      </c>
      <c r="AU169" s="140" t="s">
        <v>162</v>
      </c>
      <c r="AY169" s="18" t="s">
        <v>152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85</v>
      </c>
      <c r="BK169" s="141">
        <f>ROUND(I169*H169,2)</f>
        <v>0</v>
      </c>
      <c r="BL169" s="18" t="s">
        <v>161</v>
      </c>
      <c r="BM169" s="140" t="s">
        <v>738</v>
      </c>
    </row>
    <row r="170" spans="2:65" s="1" customFormat="1" ht="11.25">
      <c r="B170" s="34"/>
      <c r="D170" s="142" t="s">
        <v>164</v>
      </c>
      <c r="F170" s="143" t="s">
        <v>353</v>
      </c>
      <c r="I170" s="144"/>
      <c r="L170" s="34"/>
      <c r="M170" s="145"/>
      <c r="T170" s="55"/>
      <c r="AT170" s="18" t="s">
        <v>164</v>
      </c>
      <c r="AU170" s="18" t="s">
        <v>162</v>
      </c>
    </row>
    <row r="171" spans="2:65" s="1" customFormat="1" ht="33" customHeight="1">
      <c r="B171" s="34"/>
      <c r="C171" s="129" t="s">
        <v>208</v>
      </c>
      <c r="D171" s="129" t="s">
        <v>156</v>
      </c>
      <c r="E171" s="130" t="s">
        <v>360</v>
      </c>
      <c r="F171" s="131" t="s">
        <v>361</v>
      </c>
      <c r="G171" s="132" t="s">
        <v>159</v>
      </c>
      <c r="H171" s="133">
        <v>151.1</v>
      </c>
      <c r="I171" s="134"/>
      <c r="J171" s="135">
        <f>ROUND(I171*H171,2)</f>
        <v>0</v>
      </c>
      <c r="K171" s="131" t="s">
        <v>160</v>
      </c>
      <c r="L171" s="34"/>
      <c r="M171" s="136" t="s">
        <v>21</v>
      </c>
      <c r="N171" s="137" t="s">
        <v>48</v>
      </c>
      <c r="P171" s="138">
        <f>O171*H171</f>
        <v>0</v>
      </c>
      <c r="Q171" s="138">
        <v>0.34499999999999997</v>
      </c>
      <c r="R171" s="138">
        <f>Q171*H171</f>
        <v>52.129499999999993</v>
      </c>
      <c r="S171" s="138">
        <v>0</v>
      </c>
      <c r="T171" s="139">
        <f>S171*H171</f>
        <v>0</v>
      </c>
      <c r="AR171" s="140" t="s">
        <v>161</v>
      </c>
      <c r="AT171" s="140" t="s">
        <v>156</v>
      </c>
      <c r="AU171" s="140" t="s">
        <v>162</v>
      </c>
      <c r="AY171" s="18" t="s">
        <v>152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8" t="s">
        <v>85</v>
      </c>
      <c r="BK171" s="141">
        <f>ROUND(I171*H171,2)</f>
        <v>0</v>
      </c>
      <c r="BL171" s="18" t="s">
        <v>161</v>
      </c>
      <c r="BM171" s="140" t="s">
        <v>739</v>
      </c>
    </row>
    <row r="172" spans="2:65" s="1" customFormat="1" ht="11.25">
      <c r="B172" s="34"/>
      <c r="D172" s="142" t="s">
        <v>164</v>
      </c>
      <c r="F172" s="143" t="s">
        <v>363</v>
      </c>
      <c r="I172" s="144"/>
      <c r="L172" s="34"/>
      <c r="M172" s="145"/>
      <c r="T172" s="55"/>
      <c r="AT172" s="18" t="s">
        <v>164</v>
      </c>
      <c r="AU172" s="18" t="s">
        <v>162</v>
      </c>
    </row>
    <row r="173" spans="2:65" s="12" customFormat="1" ht="11.25">
      <c r="B173" s="146"/>
      <c r="D173" s="147" t="s">
        <v>166</v>
      </c>
      <c r="E173" s="148" t="s">
        <v>21</v>
      </c>
      <c r="F173" s="149" t="s">
        <v>740</v>
      </c>
      <c r="H173" s="150">
        <v>151.1</v>
      </c>
      <c r="I173" s="151"/>
      <c r="L173" s="146"/>
      <c r="M173" s="152"/>
      <c r="T173" s="153"/>
      <c r="AT173" s="148" t="s">
        <v>166</v>
      </c>
      <c r="AU173" s="148" t="s">
        <v>162</v>
      </c>
      <c r="AV173" s="12" t="s">
        <v>87</v>
      </c>
      <c r="AW173" s="12" t="s">
        <v>39</v>
      </c>
      <c r="AX173" s="12" t="s">
        <v>85</v>
      </c>
      <c r="AY173" s="148" t="s">
        <v>152</v>
      </c>
    </row>
    <row r="174" spans="2:65" s="11" customFormat="1" ht="20.85" customHeight="1">
      <c r="B174" s="117"/>
      <c r="D174" s="118" t="s">
        <v>76</v>
      </c>
      <c r="E174" s="127" t="s">
        <v>365</v>
      </c>
      <c r="F174" s="127" t="s">
        <v>366</v>
      </c>
      <c r="I174" s="120"/>
      <c r="J174" s="128">
        <f>BK174</f>
        <v>0</v>
      </c>
      <c r="L174" s="117"/>
      <c r="M174" s="122"/>
      <c r="P174" s="123">
        <f>SUM(P175:P176)</f>
        <v>0</v>
      </c>
      <c r="R174" s="123">
        <f>SUM(R175:R176)</f>
        <v>84.214079999999996</v>
      </c>
      <c r="T174" s="124">
        <f>SUM(T175:T176)</f>
        <v>0</v>
      </c>
      <c r="AR174" s="118" t="s">
        <v>85</v>
      </c>
      <c r="AT174" s="125" t="s">
        <v>76</v>
      </c>
      <c r="AU174" s="125" t="s">
        <v>87</v>
      </c>
      <c r="AY174" s="118" t="s">
        <v>152</v>
      </c>
      <c r="BK174" s="126">
        <f>SUM(BK175:BK176)</f>
        <v>0</v>
      </c>
    </row>
    <row r="175" spans="2:65" s="1" customFormat="1" ht="37.9" customHeight="1">
      <c r="B175" s="34"/>
      <c r="C175" s="129" t="s">
        <v>238</v>
      </c>
      <c r="D175" s="129" t="s">
        <v>156</v>
      </c>
      <c r="E175" s="130" t="s">
        <v>741</v>
      </c>
      <c r="F175" s="131" t="s">
        <v>742</v>
      </c>
      <c r="G175" s="132" t="s">
        <v>159</v>
      </c>
      <c r="H175" s="133">
        <v>1296</v>
      </c>
      <c r="I175" s="134"/>
      <c r="J175" s="135">
        <f>ROUND(I175*H175,2)</f>
        <v>0</v>
      </c>
      <c r="K175" s="131" t="s">
        <v>160</v>
      </c>
      <c r="L175" s="34"/>
      <c r="M175" s="136" t="s">
        <v>21</v>
      </c>
      <c r="N175" s="137" t="s">
        <v>48</v>
      </c>
      <c r="P175" s="138">
        <f>O175*H175</f>
        <v>0</v>
      </c>
      <c r="Q175" s="138">
        <v>6.4979999999999996E-2</v>
      </c>
      <c r="R175" s="138">
        <f>Q175*H175</f>
        <v>84.214079999999996</v>
      </c>
      <c r="S175" s="138">
        <v>0</v>
      </c>
      <c r="T175" s="139">
        <f>S175*H175</f>
        <v>0</v>
      </c>
      <c r="AR175" s="140" t="s">
        <v>161</v>
      </c>
      <c r="AT175" s="140" t="s">
        <v>156</v>
      </c>
      <c r="AU175" s="140" t="s">
        <v>162</v>
      </c>
      <c r="AY175" s="18" t="s">
        <v>152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8" t="s">
        <v>85</v>
      </c>
      <c r="BK175" s="141">
        <f>ROUND(I175*H175,2)</f>
        <v>0</v>
      </c>
      <c r="BL175" s="18" t="s">
        <v>161</v>
      </c>
      <c r="BM175" s="140" t="s">
        <v>743</v>
      </c>
    </row>
    <row r="176" spans="2:65" s="1" customFormat="1" ht="11.25">
      <c r="B176" s="34"/>
      <c r="D176" s="142" t="s">
        <v>164</v>
      </c>
      <c r="F176" s="143" t="s">
        <v>744</v>
      </c>
      <c r="I176" s="144"/>
      <c r="L176" s="34"/>
      <c r="M176" s="145"/>
      <c r="T176" s="55"/>
      <c r="AT176" s="18" t="s">
        <v>164</v>
      </c>
      <c r="AU176" s="18" t="s">
        <v>162</v>
      </c>
    </row>
    <row r="177" spans="2:65" s="11" customFormat="1" ht="20.85" customHeight="1">
      <c r="B177" s="117"/>
      <c r="D177" s="118" t="s">
        <v>76</v>
      </c>
      <c r="E177" s="127" t="s">
        <v>371</v>
      </c>
      <c r="F177" s="127" t="s">
        <v>372</v>
      </c>
      <c r="I177" s="120"/>
      <c r="J177" s="128">
        <f>BK177</f>
        <v>0</v>
      </c>
      <c r="L177" s="117"/>
      <c r="M177" s="122"/>
      <c r="P177" s="123">
        <f>SUM(P178:P183)</f>
        <v>0</v>
      </c>
      <c r="R177" s="123">
        <f>SUM(R178:R183)</f>
        <v>23.935739999999999</v>
      </c>
      <c r="T177" s="124">
        <f>SUM(T178:T183)</f>
        <v>0</v>
      </c>
      <c r="AR177" s="118" t="s">
        <v>85</v>
      </c>
      <c r="AT177" s="125" t="s">
        <v>76</v>
      </c>
      <c r="AU177" s="125" t="s">
        <v>87</v>
      </c>
      <c r="AY177" s="118" t="s">
        <v>152</v>
      </c>
      <c r="BK177" s="126">
        <f>SUM(BK178:BK183)</f>
        <v>0</v>
      </c>
    </row>
    <row r="178" spans="2:65" s="1" customFormat="1" ht="33" customHeight="1">
      <c r="B178" s="34"/>
      <c r="C178" s="129" t="s">
        <v>251</v>
      </c>
      <c r="D178" s="129" t="s">
        <v>156</v>
      </c>
      <c r="E178" s="130" t="s">
        <v>745</v>
      </c>
      <c r="F178" s="131" t="s">
        <v>746</v>
      </c>
      <c r="G178" s="132" t="s">
        <v>159</v>
      </c>
      <c r="H178" s="133">
        <v>1296</v>
      </c>
      <c r="I178" s="134"/>
      <c r="J178" s="135">
        <f>ROUND(I178*H178,2)</f>
        <v>0</v>
      </c>
      <c r="K178" s="131" t="s">
        <v>160</v>
      </c>
      <c r="L178" s="34"/>
      <c r="M178" s="136" t="s">
        <v>21</v>
      </c>
      <c r="N178" s="137" t="s">
        <v>48</v>
      </c>
      <c r="P178" s="138">
        <f>O178*H178</f>
        <v>0</v>
      </c>
      <c r="Q178" s="138">
        <v>1.839E-2</v>
      </c>
      <c r="R178" s="138">
        <f>Q178*H178</f>
        <v>23.83344</v>
      </c>
      <c r="S178" s="138">
        <v>0</v>
      </c>
      <c r="T178" s="139">
        <f>S178*H178</f>
        <v>0</v>
      </c>
      <c r="AR178" s="140" t="s">
        <v>161</v>
      </c>
      <c r="AT178" s="140" t="s">
        <v>156</v>
      </c>
      <c r="AU178" s="140" t="s">
        <v>162</v>
      </c>
      <c r="AY178" s="18" t="s">
        <v>152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8" t="s">
        <v>85</v>
      </c>
      <c r="BK178" s="141">
        <f>ROUND(I178*H178,2)</f>
        <v>0</v>
      </c>
      <c r="BL178" s="18" t="s">
        <v>161</v>
      </c>
      <c r="BM178" s="140" t="s">
        <v>747</v>
      </c>
    </row>
    <row r="179" spans="2:65" s="1" customFormat="1" ht="11.25">
      <c r="B179" s="34"/>
      <c r="D179" s="142" t="s">
        <v>164</v>
      </c>
      <c r="F179" s="143" t="s">
        <v>748</v>
      </c>
      <c r="I179" s="144"/>
      <c r="L179" s="34"/>
      <c r="M179" s="145"/>
      <c r="T179" s="55"/>
      <c r="AT179" s="18" t="s">
        <v>164</v>
      </c>
      <c r="AU179" s="18" t="s">
        <v>162</v>
      </c>
    </row>
    <row r="180" spans="2:65" s="1" customFormat="1" ht="33" customHeight="1">
      <c r="B180" s="34"/>
      <c r="C180" s="129" t="s">
        <v>266</v>
      </c>
      <c r="D180" s="129" t="s">
        <v>156</v>
      </c>
      <c r="E180" s="130" t="s">
        <v>749</v>
      </c>
      <c r="F180" s="131" t="s">
        <v>750</v>
      </c>
      <c r="G180" s="132" t="s">
        <v>309</v>
      </c>
      <c r="H180" s="133">
        <v>330</v>
      </c>
      <c r="I180" s="134"/>
      <c r="J180" s="135">
        <f>ROUND(I180*H180,2)</f>
        <v>0</v>
      </c>
      <c r="K180" s="131" t="s">
        <v>160</v>
      </c>
      <c r="L180" s="34"/>
      <c r="M180" s="136" t="s">
        <v>21</v>
      </c>
      <c r="N180" s="137" t="s">
        <v>48</v>
      </c>
      <c r="P180" s="138">
        <f>O180*H180</f>
        <v>0</v>
      </c>
      <c r="Q180" s="138">
        <v>3.1E-4</v>
      </c>
      <c r="R180" s="138">
        <f>Q180*H180</f>
        <v>0.1023</v>
      </c>
      <c r="S180" s="138">
        <v>0</v>
      </c>
      <c r="T180" s="139">
        <f>S180*H180</f>
        <v>0</v>
      </c>
      <c r="AR180" s="140" t="s">
        <v>161</v>
      </c>
      <c r="AT180" s="140" t="s">
        <v>156</v>
      </c>
      <c r="AU180" s="140" t="s">
        <v>162</v>
      </c>
      <c r="AY180" s="18" t="s">
        <v>152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8" t="s">
        <v>85</v>
      </c>
      <c r="BK180" s="141">
        <f>ROUND(I180*H180,2)</f>
        <v>0</v>
      </c>
      <c r="BL180" s="18" t="s">
        <v>161</v>
      </c>
      <c r="BM180" s="140" t="s">
        <v>751</v>
      </c>
    </row>
    <row r="181" spans="2:65" s="1" customFormat="1" ht="11.25">
      <c r="B181" s="34"/>
      <c r="D181" s="142" t="s">
        <v>164</v>
      </c>
      <c r="F181" s="143" t="s">
        <v>752</v>
      </c>
      <c r="I181" s="144"/>
      <c r="L181" s="34"/>
      <c r="M181" s="145"/>
      <c r="T181" s="55"/>
      <c r="AT181" s="18" t="s">
        <v>164</v>
      </c>
      <c r="AU181" s="18" t="s">
        <v>162</v>
      </c>
    </row>
    <row r="182" spans="2:65" s="13" customFormat="1" ht="11.25">
      <c r="B182" s="154"/>
      <c r="D182" s="147" t="s">
        <v>166</v>
      </c>
      <c r="E182" s="155" t="s">
        <v>21</v>
      </c>
      <c r="F182" s="156" t="s">
        <v>753</v>
      </c>
      <c r="H182" s="155" t="s">
        <v>21</v>
      </c>
      <c r="I182" s="157"/>
      <c r="L182" s="154"/>
      <c r="M182" s="158"/>
      <c r="T182" s="159"/>
      <c r="AT182" s="155" t="s">
        <v>166</v>
      </c>
      <c r="AU182" s="155" t="s">
        <v>162</v>
      </c>
      <c r="AV182" s="13" t="s">
        <v>85</v>
      </c>
      <c r="AW182" s="13" t="s">
        <v>39</v>
      </c>
      <c r="AX182" s="13" t="s">
        <v>77</v>
      </c>
      <c r="AY182" s="155" t="s">
        <v>152</v>
      </c>
    </row>
    <row r="183" spans="2:65" s="12" customFormat="1" ht="11.25">
      <c r="B183" s="146"/>
      <c r="D183" s="147" t="s">
        <v>166</v>
      </c>
      <c r="E183" s="148" t="s">
        <v>21</v>
      </c>
      <c r="F183" s="149" t="s">
        <v>754</v>
      </c>
      <c r="H183" s="150">
        <v>330</v>
      </c>
      <c r="I183" s="151"/>
      <c r="L183" s="146"/>
      <c r="M183" s="152"/>
      <c r="T183" s="153"/>
      <c r="AT183" s="148" t="s">
        <v>166</v>
      </c>
      <c r="AU183" s="148" t="s">
        <v>162</v>
      </c>
      <c r="AV183" s="12" t="s">
        <v>87</v>
      </c>
      <c r="AW183" s="12" t="s">
        <v>39</v>
      </c>
      <c r="AX183" s="12" t="s">
        <v>85</v>
      </c>
      <c r="AY183" s="148" t="s">
        <v>152</v>
      </c>
    </row>
    <row r="184" spans="2:65" s="11" customFormat="1" ht="20.85" customHeight="1">
      <c r="B184" s="117"/>
      <c r="D184" s="118" t="s">
        <v>76</v>
      </c>
      <c r="E184" s="127" t="s">
        <v>385</v>
      </c>
      <c r="F184" s="127" t="s">
        <v>386</v>
      </c>
      <c r="I184" s="120"/>
      <c r="J184" s="128">
        <f>BK184</f>
        <v>0</v>
      </c>
      <c r="L184" s="117"/>
      <c r="M184" s="122"/>
      <c r="P184" s="123">
        <f>SUM(P185:P194)</f>
        <v>0</v>
      </c>
      <c r="R184" s="123">
        <f>SUM(R185:R194)</f>
        <v>32.469732</v>
      </c>
      <c r="T184" s="124">
        <f>SUM(T185:T194)</f>
        <v>0</v>
      </c>
      <c r="AR184" s="118" t="s">
        <v>85</v>
      </c>
      <c r="AT184" s="125" t="s">
        <v>76</v>
      </c>
      <c r="AU184" s="125" t="s">
        <v>87</v>
      </c>
      <c r="AY184" s="118" t="s">
        <v>152</v>
      </c>
      <c r="BK184" s="126">
        <f>SUM(BK185:BK194)</f>
        <v>0</v>
      </c>
    </row>
    <row r="185" spans="2:65" s="1" customFormat="1" ht="78" customHeight="1">
      <c r="B185" s="34"/>
      <c r="C185" s="129" t="s">
        <v>273</v>
      </c>
      <c r="D185" s="129" t="s">
        <v>156</v>
      </c>
      <c r="E185" s="130" t="s">
        <v>388</v>
      </c>
      <c r="F185" s="131" t="s">
        <v>389</v>
      </c>
      <c r="G185" s="132" t="s">
        <v>159</v>
      </c>
      <c r="H185" s="133">
        <v>107.9</v>
      </c>
      <c r="I185" s="134"/>
      <c r="J185" s="135">
        <f>ROUND(I185*H185,2)</f>
        <v>0</v>
      </c>
      <c r="K185" s="131" t="s">
        <v>160</v>
      </c>
      <c r="L185" s="34"/>
      <c r="M185" s="136" t="s">
        <v>21</v>
      </c>
      <c r="N185" s="137" t="s">
        <v>48</v>
      </c>
      <c r="P185" s="138">
        <f>O185*H185</f>
        <v>0</v>
      </c>
      <c r="Q185" s="138">
        <v>8.9219999999999994E-2</v>
      </c>
      <c r="R185" s="138">
        <f>Q185*H185</f>
        <v>9.6268379999999993</v>
      </c>
      <c r="S185" s="138">
        <v>0</v>
      </c>
      <c r="T185" s="139">
        <f>S185*H185</f>
        <v>0</v>
      </c>
      <c r="AR185" s="140" t="s">
        <v>161</v>
      </c>
      <c r="AT185" s="140" t="s">
        <v>156</v>
      </c>
      <c r="AU185" s="140" t="s">
        <v>162</v>
      </c>
      <c r="AY185" s="18" t="s">
        <v>152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8" t="s">
        <v>85</v>
      </c>
      <c r="BK185" s="141">
        <f>ROUND(I185*H185,2)</f>
        <v>0</v>
      </c>
      <c r="BL185" s="18" t="s">
        <v>161</v>
      </c>
      <c r="BM185" s="140" t="s">
        <v>755</v>
      </c>
    </row>
    <row r="186" spans="2:65" s="1" customFormat="1" ht="11.25">
      <c r="B186" s="34"/>
      <c r="D186" s="142" t="s">
        <v>164</v>
      </c>
      <c r="F186" s="143" t="s">
        <v>391</v>
      </c>
      <c r="I186" s="144"/>
      <c r="L186" s="34"/>
      <c r="M186" s="145"/>
      <c r="T186" s="55"/>
      <c r="AT186" s="18" t="s">
        <v>164</v>
      </c>
      <c r="AU186" s="18" t="s">
        <v>162</v>
      </c>
    </row>
    <row r="187" spans="2:65" s="12" customFormat="1" ht="11.25">
      <c r="B187" s="146"/>
      <c r="D187" s="147" t="s">
        <v>166</v>
      </c>
      <c r="E187" s="148" t="s">
        <v>21</v>
      </c>
      <c r="F187" s="149" t="s">
        <v>756</v>
      </c>
      <c r="H187" s="150">
        <v>107.9</v>
      </c>
      <c r="I187" s="151"/>
      <c r="L187" s="146"/>
      <c r="M187" s="152"/>
      <c r="T187" s="153"/>
      <c r="AT187" s="148" t="s">
        <v>166</v>
      </c>
      <c r="AU187" s="148" t="s">
        <v>162</v>
      </c>
      <c r="AV187" s="12" t="s">
        <v>87</v>
      </c>
      <c r="AW187" s="12" t="s">
        <v>39</v>
      </c>
      <c r="AX187" s="12" t="s">
        <v>85</v>
      </c>
      <c r="AY187" s="148" t="s">
        <v>152</v>
      </c>
    </row>
    <row r="188" spans="2:65" s="1" customFormat="1" ht="21.75" customHeight="1">
      <c r="B188" s="34"/>
      <c r="C188" s="167" t="s">
        <v>7</v>
      </c>
      <c r="D188" s="167" t="s">
        <v>267</v>
      </c>
      <c r="E188" s="168" t="s">
        <v>393</v>
      </c>
      <c r="F188" s="169" t="s">
        <v>394</v>
      </c>
      <c r="G188" s="170" t="s">
        <v>159</v>
      </c>
      <c r="H188" s="171">
        <v>110.05800000000001</v>
      </c>
      <c r="I188" s="172"/>
      <c r="J188" s="173">
        <f>ROUND(I188*H188,2)</f>
        <v>0</v>
      </c>
      <c r="K188" s="169" t="s">
        <v>160</v>
      </c>
      <c r="L188" s="174"/>
      <c r="M188" s="175" t="s">
        <v>21</v>
      </c>
      <c r="N188" s="176" t="s">
        <v>48</v>
      </c>
      <c r="P188" s="138">
        <f>O188*H188</f>
        <v>0</v>
      </c>
      <c r="Q188" s="138">
        <v>0.13100000000000001</v>
      </c>
      <c r="R188" s="138">
        <f>Q188*H188</f>
        <v>14.417598000000002</v>
      </c>
      <c r="S188" s="138">
        <v>0</v>
      </c>
      <c r="T188" s="139">
        <f>S188*H188</f>
        <v>0</v>
      </c>
      <c r="AR188" s="140" t="s">
        <v>210</v>
      </c>
      <c r="AT188" s="140" t="s">
        <v>267</v>
      </c>
      <c r="AU188" s="140" t="s">
        <v>162</v>
      </c>
      <c r="AY188" s="18" t="s">
        <v>152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8" t="s">
        <v>85</v>
      </c>
      <c r="BK188" s="141">
        <f>ROUND(I188*H188,2)</f>
        <v>0</v>
      </c>
      <c r="BL188" s="18" t="s">
        <v>161</v>
      </c>
      <c r="BM188" s="140" t="s">
        <v>757</v>
      </c>
    </row>
    <row r="189" spans="2:65" s="12" customFormat="1" ht="11.25">
      <c r="B189" s="146"/>
      <c r="D189" s="147" t="s">
        <v>166</v>
      </c>
      <c r="E189" s="148" t="s">
        <v>21</v>
      </c>
      <c r="F189" s="149" t="s">
        <v>758</v>
      </c>
      <c r="H189" s="150">
        <v>110.05800000000001</v>
      </c>
      <c r="I189" s="151"/>
      <c r="L189" s="146"/>
      <c r="M189" s="152"/>
      <c r="T189" s="153"/>
      <c r="AT189" s="148" t="s">
        <v>166</v>
      </c>
      <c r="AU189" s="148" t="s">
        <v>162</v>
      </c>
      <c r="AV189" s="12" t="s">
        <v>87</v>
      </c>
      <c r="AW189" s="12" t="s">
        <v>39</v>
      </c>
      <c r="AX189" s="12" t="s">
        <v>85</v>
      </c>
      <c r="AY189" s="148" t="s">
        <v>152</v>
      </c>
    </row>
    <row r="190" spans="2:65" s="1" customFormat="1" ht="62.65" customHeight="1">
      <c r="B190" s="34"/>
      <c r="C190" s="129" t="s">
        <v>286</v>
      </c>
      <c r="D190" s="129" t="s">
        <v>156</v>
      </c>
      <c r="E190" s="130" t="s">
        <v>638</v>
      </c>
      <c r="F190" s="131" t="s">
        <v>639</v>
      </c>
      <c r="G190" s="132" t="s">
        <v>159</v>
      </c>
      <c r="H190" s="133">
        <v>43.2</v>
      </c>
      <c r="I190" s="134"/>
      <c r="J190" s="135">
        <f>ROUND(I190*H190,2)</f>
        <v>0</v>
      </c>
      <c r="K190" s="131" t="s">
        <v>160</v>
      </c>
      <c r="L190" s="34"/>
      <c r="M190" s="136" t="s">
        <v>21</v>
      </c>
      <c r="N190" s="137" t="s">
        <v>48</v>
      </c>
      <c r="P190" s="138">
        <f>O190*H190</f>
        <v>0</v>
      </c>
      <c r="Q190" s="138">
        <v>8.0030000000000004E-2</v>
      </c>
      <c r="R190" s="138">
        <f>Q190*H190</f>
        <v>3.4572960000000004</v>
      </c>
      <c r="S190" s="138">
        <v>0</v>
      </c>
      <c r="T190" s="139">
        <f>S190*H190</f>
        <v>0</v>
      </c>
      <c r="AR190" s="140" t="s">
        <v>161</v>
      </c>
      <c r="AT190" s="140" t="s">
        <v>156</v>
      </c>
      <c r="AU190" s="140" t="s">
        <v>162</v>
      </c>
      <c r="AY190" s="18" t="s">
        <v>152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8" t="s">
        <v>85</v>
      </c>
      <c r="BK190" s="141">
        <f>ROUND(I190*H190,2)</f>
        <v>0</v>
      </c>
      <c r="BL190" s="18" t="s">
        <v>161</v>
      </c>
      <c r="BM190" s="140" t="s">
        <v>759</v>
      </c>
    </row>
    <row r="191" spans="2:65" s="1" customFormat="1" ht="11.25">
      <c r="B191" s="34"/>
      <c r="D191" s="142" t="s">
        <v>164</v>
      </c>
      <c r="F191" s="143" t="s">
        <v>641</v>
      </c>
      <c r="I191" s="144"/>
      <c r="L191" s="34"/>
      <c r="M191" s="145"/>
      <c r="T191" s="55"/>
      <c r="AT191" s="18" t="s">
        <v>164</v>
      </c>
      <c r="AU191" s="18" t="s">
        <v>162</v>
      </c>
    </row>
    <row r="192" spans="2:65" s="12" customFormat="1" ht="11.25">
      <c r="B192" s="146"/>
      <c r="D192" s="147" t="s">
        <v>166</v>
      </c>
      <c r="E192" s="148" t="s">
        <v>21</v>
      </c>
      <c r="F192" s="149" t="s">
        <v>760</v>
      </c>
      <c r="H192" s="150">
        <v>43.2</v>
      </c>
      <c r="I192" s="151"/>
      <c r="L192" s="146"/>
      <c r="M192" s="152"/>
      <c r="T192" s="153"/>
      <c r="AT192" s="148" t="s">
        <v>166</v>
      </c>
      <c r="AU192" s="148" t="s">
        <v>162</v>
      </c>
      <c r="AV192" s="12" t="s">
        <v>87</v>
      </c>
      <c r="AW192" s="12" t="s">
        <v>39</v>
      </c>
      <c r="AX192" s="12" t="s">
        <v>85</v>
      </c>
      <c r="AY192" s="148" t="s">
        <v>152</v>
      </c>
    </row>
    <row r="193" spans="2:65" s="1" customFormat="1" ht="16.5" customHeight="1">
      <c r="B193" s="34"/>
      <c r="C193" s="167" t="s">
        <v>292</v>
      </c>
      <c r="D193" s="167" t="s">
        <v>267</v>
      </c>
      <c r="E193" s="168" t="s">
        <v>643</v>
      </c>
      <c r="F193" s="169" t="s">
        <v>644</v>
      </c>
      <c r="G193" s="170" t="s">
        <v>159</v>
      </c>
      <c r="H193" s="171">
        <v>184</v>
      </c>
      <c r="I193" s="172"/>
      <c r="J193" s="173">
        <f>ROUND(I193*H193,2)</f>
        <v>0</v>
      </c>
      <c r="K193" s="169" t="s">
        <v>160</v>
      </c>
      <c r="L193" s="174"/>
      <c r="M193" s="175" t="s">
        <v>21</v>
      </c>
      <c r="N193" s="176" t="s">
        <v>48</v>
      </c>
      <c r="P193" s="138">
        <f>O193*H193</f>
        <v>0</v>
      </c>
      <c r="Q193" s="138">
        <v>2.7E-2</v>
      </c>
      <c r="R193" s="138">
        <f>Q193*H193</f>
        <v>4.968</v>
      </c>
      <c r="S193" s="138">
        <v>0</v>
      </c>
      <c r="T193" s="139">
        <f>S193*H193</f>
        <v>0</v>
      </c>
      <c r="AR193" s="140" t="s">
        <v>210</v>
      </c>
      <c r="AT193" s="140" t="s">
        <v>267</v>
      </c>
      <c r="AU193" s="140" t="s">
        <v>162</v>
      </c>
      <c r="AY193" s="18" t="s">
        <v>152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8" t="s">
        <v>85</v>
      </c>
      <c r="BK193" s="141">
        <f>ROUND(I193*H193,2)</f>
        <v>0</v>
      </c>
      <c r="BL193" s="18" t="s">
        <v>161</v>
      </c>
      <c r="BM193" s="140" t="s">
        <v>761</v>
      </c>
    </row>
    <row r="194" spans="2:65" s="12" customFormat="1" ht="11.25">
      <c r="B194" s="146"/>
      <c r="D194" s="147" t="s">
        <v>166</v>
      </c>
      <c r="E194" s="148" t="s">
        <v>21</v>
      </c>
      <c r="F194" s="149" t="s">
        <v>762</v>
      </c>
      <c r="H194" s="150">
        <v>184</v>
      </c>
      <c r="I194" s="151"/>
      <c r="L194" s="146"/>
      <c r="M194" s="152"/>
      <c r="T194" s="153"/>
      <c r="AT194" s="148" t="s">
        <v>166</v>
      </c>
      <c r="AU194" s="148" t="s">
        <v>162</v>
      </c>
      <c r="AV194" s="12" t="s">
        <v>87</v>
      </c>
      <c r="AW194" s="12" t="s">
        <v>39</v>
      </c>
      <c r="AX194" s="12" t="s">
        <v>85</v>
      </c>
      <c r="AY194" s="148" t="s">
        <v>152</v>
      </c>
    </row>
    <row r="195" spans="2:65" s="11" customFormat="1" ht="22.9" customHeight="1">
      <c r="B195" s="117"/>
      <c r="D195" s="118" t="s">
        <v>76</v>
      </c>
      <c r="E195" s="127" t="s">
        <v>216</v>
      </c>
      <c r="F195" s="127" t="s">
        <v>397</v>
      </c>
      <c r="I195" s="120"/>
      <c r="J195" s="128">
        <f>BK195</f>
        <v>0</v>
      </c>
      <c r="L195" s="117"/>
      <c r="M195" s="122"/>
      <c r="P195" s="123">
        <f>P196+P202+P207+P213+P221</f>
        <v>0</v>
      </c>
      <c r="R195" s="123">
        <f>R196+R202+R207+R213+R221</f>
        <v>20.825860000000002</v>
      </c>
      <c r="T195" s="124">
        <f>T196+T202+T207+T213+T221</f>
        <v>0</v>
      </c>
      <c r="AR195" s="118" t="s">
        <v>85</v>
      </c>
      <c r="AT195" s="125" t="s">
        <v>76</v>
      </c>
      <c r="AU195" s="125" t="s">
        <v>85</v>
      </c>
      <c r="AY195" s="118" t="s">
        <v>152</v>
      </c>
      <c r="BK195" s="126">
        <f>BK196+BK202+BK207+BK213+BK221</f>
        <v>0</v>
      </c>
    </row>
    <row r="196" spans="2:65" s="11" customFormat="1" ht="20.85" customHeight="1">
      <c r="B196" s="117"/>
      <c r="D196" s="118" t="s">
        <v>76</v>
      </c>
      <c r="E196" s="127" t="s">
        <v>647</v>
      </c>
      <c r="F196" s="127" t="s">
        <v>648</v>
      </c>
      <c r="I196" s="120"/>
      <c r="J196" s="128">
        <f>BK196</f>
        <v>0</v>
      </c>
      <c r="L196" s="117"/>
      <c r="M196" s="122"/>
      <c r="P196" s="123">
        <f>SUM(P197:P201)</f>
        <v>0</v>
      </c>
      <c r="R196" s="123">
        <f>SUM(R197:R201)</f>
        <v>9.5313400000000001</v>
      </c>
      <c r="T196" s="124">
        <f>SUM(T197:T201)</f>
        <v>0</v>
      </c>
      <c r="AR196" s="118" t="s">
        <v>85</v>
      </c>
      <c r="AT196" s="125" t="s">
        <v>76</v>
      </c>
      <c r="AU196" s="125" t="s">
        <v>87</v>
      </c>
      <c r="AY196" s="118" t="s">
        <v>152</v>
      </c>
      <c r="BK196" s="126">
        <f>SUM(BK197:BK201)</f>
        <v>0</v>
      </c>
    </row>
    <row r="197" spans="2:65" s="1" customFormat="1" ht="44.25" customHeight="1">
      <c r="B197" s="34"/>
      <c r="C197" s="129" t="s">
        <v>306</v>
      </c>
      <c r="D197" s="129" t="s">
        <v>156</v>
      </c>
      <c r="E197" s="130" t="s">
        <v>649</v>
      </c>
      <c r="F197" s="131" t="s">
        <v>650</v>
      </c>
      <c r="G197" s="132" t="s">
        <v>309</v>
      </c>
      <c r="H197" s="133">
        <v>77.2</v>
      </c>
      <c r="I197" s="134"/>
      <c r="J197" s="135">
        <f>ROUND(I197*H197,2)</f>
        <v>0</v>
      </c>
      <c r="K197" s="131" t="s">
        <v>160</v>
      </c>
      <c r="L197" s="34"/>
      <c r="M197" s="136" t="s">
        <v>21</v>
      </c>
      <c r="N197" s="137" t="s">
        <v>48</v>
      </c>
      <c r="P197" s="138">
        <f>O197*H197</f>
        <v>0</v>
      </c>
      <c r="Q197" s="138">
        <v>0.10095</v>
      </c>
      <c r="R197" s="138">
        <f>Q197*H197</f>
        <v>7.7933399999999997</v>
      </c>
      <c r="S197" s="138">
        <v>0</v>
      </c>
      <c r="T197" s="139">
        <f>S197*H197</f>
        <v>0</v>
      </c>
      <c r="AR197" s="140" t="s">
        <v>161</v>
      </c>
      <c r="AT197" s="140" t="s">
        <v>156</v>
      </c>
      <c r="AU197" s="140" t="s">
        <v>162</v>
      </c>
      <c r="AY197" s="18" t="s">
        <v>152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8" t="s">
        <v>85</v>
      </c>
      <c r="BK197" s="141">
        <f>ROUND(I197*H197,2)</f>
        <v>0</v>
      </c>
      <c r="BL197" s="18" t="s">
        <v>161</v>
      </c>
      <c r="BM197" s="140" t="s">
        <v>763</v>
      </c>
    </row>
    <row r="198" spans="2:65" s="1" customFormat="1" ht="11.25">
      <c r="B198" s="34"/>
      <c r="D198" s="142" t="s">
        <v>164</v>
      </c>
      <c r="F198" s="143" t="s">
        <v>652</v>
      </c>
      <c r="I198" s="144"/>
      <c r="L198" s="34"/>
      <c r="M198" s="145"/>
      <c r="T198" s="55"/>
      <c r="AT198" s="18" t="s">
        <v>164</v>
      </c>
      <c r="AU198" s="18" t="s">
        <v>162</v>
      </c>
    </row>
    <row r="199" spans="2:65" s="12" customFormat="1" ht="11.25">
      <c r="B199" s="146"/>
      <c r="D199" s="147" t="s">
        <v>166</v>
      </c>
      <c r="E199" s="148" t="s">
        <v>21</v>
      </c>
      <c r="F199" s="149" t="s">
        <v>764</v>
      </c>
      <c r="H199" s="150">
        <v>77.2</v>
      </c>
      <c r="I199" s="151"/>
      <c r="L199" s="146"/>
      <c r="M199" s="152"/>
      <c r="T199" s="153"/>
      <c r="AT199" s="148" t="s">
        <v>166</v>
      </c>
      <c r="AU199" s="148" t="s">
        <v>162</v>
      </c>
      <c r="AV199" s="12" t="s">
        <v>87</v>
      </c>
      <c r="AW199" s="12" t="s">
        <v>39</v>
      </c>
      <c r="AX199" s="12" t="s">
        <v>85</v>
      </c>
      <c r="AY199" s="148" t="s">
        <v>152</v>
      </c>
    </row>
    <row r="200" spans="2:65" s="1" customFormat="1" ht="21.75" customHeight="1">
      <c r="B200" s="34"/>
      <c r="C200" s="167" t="s">
        <v>313</v>
      </c>
      <c r="D200" s="167" t="s">
        <v>267</v>
      </c>
      <c r="E200" s="168" t="s">
        <v>654</v>
      </c>
      <c r="F200" s="169" t="s">
        <v>655</v>
      </c>
      <c r="G200" s="170" t="s">
        <v>309</v>
      </c>
      <c r="H200" s="171">
        <v>79</v>
      </c>
      <c r="I200" s="172"/>
      <c r="J200" s="173">
        <f>ROUND(I200*H200,2)</f>
        <v>0</v>
      </c>
      <c r="K200" s="169" t="s">
        <v>160</v>
      </c>
      <c r="L200" s="174"/>
      <c r="M200" s="175" t="s">
        <v>21</v>
      </c>
      <c r="N200" s="176" t="s">
        <v>48</v>
      </c>
      <c r="P200" s="138">
        <f>O200*H200</f>
        <v>0</v>
      </c>
      <c r="Q200" s="138">
        <v>2.1999999999999999E-2</v>
      </c>
      <c r="R200" s="138">
        <f>Q200*H200</f>
        <v>1.738</v>
      </c>
      <c r="S200" s="138">
        <v>0</v>
      </c>
      <c r="T200" s="139">
        <f>S200*H200</f>
        <v>0</v>
      </c>
      <c r="AR200" s="140" t="s">
        <v>210</v>
      </c>
      <c r="AT200" s="140" t="s">
        <v>267</v>
      </c>
      <c r="AU200" s="140" t="s">
        <v>162</v>
      </c>
      <c r="AY200" s="18" t="s">
        <v>152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8" t="s">
        <v>85</v>
      </c>
      <c r="BK200" s="141">
        <f>ROUND(I200*H200,2)</f>
        <v>0</v>
      </c>
      <c r="BL200" s="18" t="s">
        <v>161</v>
      </c>
      <c r="BM200" s="140" t="s">
        <v>765</v>
      </c>
    </row>
    <row r="201" spans="2:65" s="12" customFormat="1" ht="11.25">
      <c r="B201" s="146"/>
      <c r="D201" s="147" t="s">
        <v>166</v>
      </c>
      <c r="E201" s="148" t="s">
        <v>21</v>
      </c>
      <c r="F201" s="149" t="s">
        <v>766</v>
      </c>
      <c r="H201" s="150">
        <v>79</v>
      </c>
      <c r="I201" s="151"/>
      <c r="L201" s="146"/>
      <c r="M201" s="152"/>
      <c r="T201" s="153"/>
      <c r="AT201" s="148" t="s">
        <v>166</v>
      </c>
      <c r="AU201" s="148" t="s">
        <v>162</v>
      </c>
      <c r="AV201" s="12" t="s">
        <v>87</v>
      </c>
      <c r="AW201" s="12" t="s">
        <v>39</v>
      </c>
      <c r="AX201" s="12" t="s">
        <v>85</v>
      </c>
      <c r="AY201" s="148" t="s">
        <v>152</v>
      </c>
    </row>
    <row r="202" spans="2:65" s="11" customFormat="1" ht="20.85" customHeight="1">
      <c r="B202" s="117"/>
      <c r="D202" s="118" t="s">
        <v>76</v>
      </c>
      <c r="E202" s="127" t="s">
        <v>398</v>
      </c>
      <c r="F202" s="127" t="s">
        <v>399</v>
      </c>
      <c r="I202" s="120"/>
      <c r="J202" s="128">
        <f>BK202</f>
        <v>0</v>
      </c>
      <c r="L202" s="117"/>
      <c r="M202" s="122"/>
      <c r="P202" s="123">
        <f>SUM(P203:P206)</f>
        <v>0</v>
      </c>
      <c r="R202" s="123">
        <f>SUM(R203:R206)</f>
        <v>11.04556</v>
      </c>
      <c r="T202" s="124">
        <f>SUM(T203:T206)</f>
        <v>0</v>
      </c>
      <c r="AR202" s="118" t="s">
        <v>85</v>
      </c>
      <c r="AT202" s="125" t="s">
        <v>76</v>
      </c>
      <c r="AU202" s="125" t="s">
        <v>87</v>
      </c>
      <c r="AY202" s="118" t="s">
        <v>152</v>
      </c>
      <c r="BK202" s="126">
        <f>SUM(BK203:BK206)</f>
        <v>0</v>
      </c>
    </row>
    <row r="203" spans="2:65" s="1" customFormat="1" ht="55.5" customHeight="1">
      <c r="B203" s="34"/>
      <c r="C203" s="129" t="s">
        <v>318</v>
      </c>
      <c r="D203" s="129" t="s">
        <v>156</v>
      </c>
      <c r="E203" s="130" t="s">
        <v>413</v>
      </c>
      <c r="F203" s="131" t="s">
        <v>414</v>
      </c>
      <c r="G203" s="132" t="s">
        <v>309</v>
      </c>
      <c r="H203" s="133">
        <v>36</v>
      </c>
      <c r="I203" s="134"/>
      <c r="J203" s="135">
        <f>ROUND(I203*H203,2)</f>
        <v>0</v>
      </c>
      <c r="K203" s="131" t="s">
        <v>160</v>
      </c>
      <c r="L203" s="34"/>
      <c r="M203" s="136" t="s">
        <v>21</v>
      </c>
      <c r="N203" s="137" t="s">
        <v>48</v>
      </c>
      <c r="P203" s="138">
        <f>O203*H203</f>
        <v>0</v>
      </c>
      <c r="Q203" s="138">
        <v>0.16370999999999999</v>
      </c>
      <c r="R203" s="138">
        <f>Q203*H203</f>
        <v>5.8935599999999999</v>
      </c>
      <c r="S203" s="138">
        <v>0</v>
      </c>
      <c r="T203" s="139">
        <f>S203*H203</f>
        <v>0</v>
      </c>
      <c r="AR203" s="140" t="s">
        <v>161</v>
      </c>
      <c r="AT203" s="140" t="s">
        <v>156</v>
      </c>
      <c r="AU203" s="140" t="s">
        <v>162</v>
      </c>
      <c r="AY203" s="18" t="s">
        <v>152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8" t="s">
        <v>85</v>
      </c>
      <c r="BK203" s="141">
        <f>ROUND(I203*H203,2)</f>
        <v>0</v>
      </c>
      <c r="BL203" s="18" t="s">
        <v>161</v>
      </c>
      <c r="BM203" s="140" t="s">
        <v>767</v>
      </c>
    </row>
    <row r="204" spans="2:65" s="1" customFormat="1" ht="11.25">
      <c r="B204" s="34"/>
      <c r="D204" s="142" t="s">
        <v>164</v>
      </c>
      <c r="F204" s="143" t="s">
        <v>416</v>
      </c>
      <c r="I204" s="144"/>
      <c r="L204" s="34"/>
      <c r="M204" s="145"/>
      <c r="T204" s="55"/>
      <c r="AT204" s="18" t="s">
        <v>164</v>
      </c>
      <c r="AU204" s="18" t="s">
        <v>162</v>
      </c>
    </row>
    <row r="205" spans="2:65" s="1" customFormat="1" ht="24.2" customHeight="1">
      <c r="B205" s="34"/>
      <c r="C205" s="167" t="s">
        <v>280</v>
      </c>
      <c r="D205" s="167" t="s">
        <v>267</v>
      </c>
      <c r="E205" s="168" t="s">
        <v>419</v>
      </c>
      <c r="F205" s="169" t="s">
        <v>420</v>
      </c>
      <c r="G205" s="170" t="s">
        <v>170</v>
      </c>
      <c r="H205" s="171">
        <v>112</v>
      </c>
      <c r="I205" s="172"/>
      <c r="J205" s="173">
        <f>ROUND(I205*H205,2)</f>
        <v>0</v>
      </c>
      <c r="K205" s="169" t="s">
        <v>160</v>
      </c>
      <c r="L205" s="174"/>
      <c r="M205" s="175" t="s">
        <v>21</v>
      </c>
      <c r="N205" s="176" t="s">
        <v>48</v>
      </c>
      <c r="P205" s="138">
        <f>O205*H205</f>
        <v>0</v>
      </c>
      <c r="Q205" s="138">
        <v>4.5999999999999999E-2</v>
      </c>
      <c r="R205" s="138">
        <f>Q205*H205</f>
        <v>5.1520000000000001</v>
      </c>
      <c r="S205" s="138">
        <v>0</v>
      </c>
      <c r="T205" s="139">
        <f>S205*H205</f>
        <v>0</v>
      </c>
      <c r="AR205" s="140" t="s">
        <v>210</v>
      </c>
      <c r="AT205" s="140" t="s">
        <v>267</v>
      </c>
      <c r="AU205" s="140" t="s">
        <v>162</v>
      </c>
      <c r="AY205" s="18" t="s">
        <v>152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8" t="s">
        <v>85</v>
      </c>
      <c r="BK205" s="141">
        <f>ROUND(I205*H205,2)</f>
        <v>0</v>
      </c>
      <c r="BL205" s="18" t="s">
        <v>161</v>
      </c>
      <c r="BM205" s="140" t="s">
        <v>768</v>
      </c>
    </row>
    <row r="206" spans="2:65" s="12" customFormat="1" ht="11.25">
      <c r="B206" s="146"/>
      <c r="D206" s="147" t="s">
        <v>166</v>
      </c>
      <c r="E206" s="148" t="s">
        <v>21</v>
      </c>
      <c r="F206" s="149" t="s">
        <v>769</v>
      </c>
      <c r="H206" s="150">
        <v>112</v>
      </c>
      <c r="I206" s="151"/>
      <c r="L206" s="146"/>
      <c r="M206" s="152"/>
      <c r="T206" s="153"/>
      <c r="AT206" s="148" t="s">
        <v>166</v>
      </c>
      <c r="AU206" s="148" t="s">
        <v>162</v>
      </c>
      <c r="AV206" s="12" t="s">
        <v>87</v>
      </c>
      <c r="AW206" s="12" t="s">
        <v>39</v>
      </c>
      <c r="AX206" s="12" t="s">
        <v>85</v>
      </c>
      <c r="AY206" s="148" t="s">
        <v>152</v>
      </c>
    </row>
    <row r="207" spans="2:65" s="11" customFormat="1" ht="20.85" customHeight="1">
      <c r="B207" s="117"/>
      <c r="D207" s="118" t="s">
        <v>76</v>
      </c>
      <c r="E207" s="127" t="s">
        <v>427</v>
      </c>
      <c r="F207" s="127" t="s">
        <v>428</v>
      </c>
      <c r="I207" s="120"/>
      <c r="J207" s="128">
        <f>BK207</f>
        <v>0</v>
      </c>
      <c r="L207" s="117"/>
      <c r="M207" s="122"/>
      <c r="P207" s="123">
        <f>SUM(P208:P212)</f>
        <v>0</v>
      </c>
      <c r="R207" s="123">
        <f>SUM(R208:R212)</f>
        <v>0</v>
      </c>
      <c r="T207" s="124">
        <f>SUM(T208:T212)</f>
        <v>0</v>
      </c>
      <c r="AR207" s="118" t="s">
        <v>85</v>
      </c>
      <c r="AT207" s="125" t="s">
        <v>76</v>
      </c>
      <c r="AU207" s="125" t="s">
        <v>87</v>
      </c>
      <c r="AY207" s="118" t="s">
        <v>152</v>
      </c>
      <c r="BK207" s="126">
        <f>SUM(BK208:BK212)</f>
        <v>0</v>
      </c>
    </row>
    <row r="208" spans="2:65" s="1" customFormat="1" ht="44.25" customHeight="1">
      <c r="B208" s="34"/>
      <c r="C208" s="129" t="s">
        <v>328</v>
      </c>
      <c r="D208" s="129" t="s">
        <v>156</v>
      </c>
      <c r="E208" s="130" t="s">
        <v>430</v>
      </c>
      <c r="F208" s="131" t="s">
        <v>431</v>
      </c>
      <c r="G208" s="132" t="s">
        <v>159</v>
      </c>
      <c r="H208" s="133">
        <v>144</v>
      </c>
      <c r="I208" s="134"/>
      <c r="J208" s="135">
        <f>ROUND(I208*H208,2)</f>
        <v>0</v>
      </c>
      <c r="K208" s="131" t="s">
        <v>160</v>
      </c>
      <c r="L208" s="34"/>
      <c r="M208" s="136" t="s">
        <v>21</v>
      </c>
      <c r="N208" s="137" t="s">
        <v>48</v>
      </c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AR208" s="140" t="s">
        <v>161</v>
      </c>
      <c r="AT208" s="140" t="s">
        <v>156</v>
      </c>
      <c r="AU208" s="140" t="s">
        <v>162</v>
      </c>
      <c r="AY208" s="18" t="s">
        <v>152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8" t="s">
        <v>85</v>
      </c>
      <c r="BK208" s="141">
        <f>ROUND(I208*H208,2)</f>
        <v>0</v>
      </c>
      <c r="BL208" s="18" t="s">
        <v>161</v>
      </c>
      <c r="BM208" s="140" t="s">
        <v>770</v>
      </c>
    </row>
    <row r="209" spans="2:65" s="1" customFormat="1" ht="11.25">
      <c r="B209" s="34"/>
      <c r="D209" s="142" t="s">
        <v>164</v>
      </c>
      <c r="F209" s="143" t="s">
        <v>433</v>
      </c>
      <c r="I209" s="144"/>
      <c r="L209" s="34"/>
      <c r="M209" s="145"/>
      <c r="T209" s="55"/>
      <c r="AT209" s="18" t="s">
        <v>164</v>
      </c>
      <c r="AU209" s="18" t="s">
        <v>162</v>
      </c>
    </row>
    <row r="210" spans="2:65" s="12" customFormat="1" ht="11.25">
      <c r="B210" s="146"/>
      <c r="D210" s="147" t="s">
        <v>166</v>
      </c>
      <c r="E210" s="148" t="s">
        <v>21</v>
      </c>
      <c r="F210" s="149" t="s">
        <v>771</v>
      </c>
      <c r="H210" s="150">
        <v>144</v>
      </c>
      <c r="I210" s="151"/>
      <c r="L210" s="146"/>
      <c r="M210" s="152"/>
      <c r="T210" s="153"/>
      <c r="AT210" s="148" t="s">
        <v>166</v>
      </c>
      <c r="AU210" s="148" t="s">
        <v>162</v>
      </c>
      <c r="AV210" s="12" t="s">
        <v>87</v>
      </c>
      <c r="AW210" s="12" t="s">
        <v>39</v>
      </c>
      <c r="AX210" s="12" t="s">
        <v>85</v>
      </c>
      <c r="AY210" s="148" t="s">
        <v>152</v>
      </c>
    </row>
    <row r="211" spans="2:65" s="1" customFormat="1" ht="44.25" customHeight="1">
      <c r="B211" s="34"/>
      <c r="C211" s="129" t="s">
        <v>333</v>
      </c>
      <c r="D211" s="129" t="s">
        <v>156</v>
      </c>
      <c r="E211" s="130" t="s">
        <v>436</v>
      </c>
      <c r="F211" s="131" t="s">
        <v>437</v>
      </c>
      <c r="G211" s="132" t="s">
        <v>159</v>
      </c>
      <c r="H211" s="133">
        <v>144</v>
      </c>
      <c r="I211" s="134"/>
      <c r="J211" s="135">
        <f>ROUND(I211*H211,2)</f>
        <v>0</v>
      </c>
      <c r="K211" s="131" t="s">
        <v>160</v>
      </c>
      <c r="L211" s="34"/>
      <c r="M211" s="136" t="s">
        <v>21</v>
      </c>
      <c r="N211" s="137" t="s">
        <v>48</v>
      </c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AR211" s="140" t="s">
        <v>161</v>
      </c>
      <c r="AT211" s="140" t="s">
        <v>156</v>
      </c>
      <c r="AU211" s="140" t="s">
        <v>162</v>
      </c>
      <c r="AY211" s="18" t="s">
        <v>152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8" t="s">
        <v>85</v>
      </c>
      <c r="BK211" s="141">
        <f>ROUND(I211*H211,2)</f>
        <v>0</v>
      </c>
      <c r="BL211" s="18" t="s">
        <v>161</v>
      </c>
      <c r="BM211" s="140" t="s">
        <v>772</v>
      </c>
    </row>
    <row r="212" spans="2:65" s="1" customFormat="1" ht="11.25">
      <c r="B212" s="34"/>
      <c r="D212" s="142" t="s">
        <v>164</v>
      </c>
      <c r="F212" s="143" t="s">
        <v>439</v>
      </c>
      <c r="I212" s="144"/>
      <c r="L212" s="34"/>
      <c r="M212" s="145"/>
      <c r="T212" s="55"/>
      <c r="AT212" s="18" t="s">
        <v>164</v>
      </c>
      <c r="AU212" s="18" t="s">
        <v>162</v>
      </c>
    </row>
    <row r="213" spans="2:65" s="11" customFormat="1" ht="20.85" customHeight="1">
      <c r="B213" s="117"/>
      <c r="D213" s="118" t="s">
        <v>76</v>
      </c>
      <c r="E213" s="127" t="s">
        <v>440</v>
      </c>
      <c r="F213" s="127" t="s">
        <v>441</v>
      </c>
      <c r="I213" s="120"/>
      <c r="J213" s="128">
        <f>BK213</f>
        <v>0</v>
      </c>
      <c r="L213" s="117"/>
      <c r="M213" s="122"/>
      <c r="P213" s="123">
        <f>SUM(P214:P220)</f>
        <v>0</v>
      </c>
      <c r="R213" s="123">
        <f>SUM(R214:R220)</f>
        <v>0.24896000000000001</v>
      </c>
      <c r="T213" s="124">
        <f>SUM(T214:T220)</f>
        <v>0</v>
      </c>
      <c r="AR213" s="118" t="s">
        <v>85</v>
      </c>
      <c r="AT213" s="125" t="s">
        <v>76</v>
      </c>
      <c r="AU213" s="125" t="s">
        <v>87</v>
      </c>
      <c r="AY213" s="118" t="s">
        <v>152</v>
      </c>
      <c r="BK213" s="126">
        <f>SUM(BK214:BK220)</f>
        <v>0</v>
      </c>
    </row>
    <row r="214" spans="2:65" s="1" customFormat="1" ht="55.5" customHeight="1">
      <c r="B214" s="34"/>
      <c r="C214" s="129" t="s">
        <v>340</v>
      </c>
      <c r="D214" s="129" t="s">
        <v>156</v>
      </c>
      <c r="E214" s="130" t="s">
        <v>664</v>
      </c>
      <c r="F214" s="131" t="s">
        <v>665</v>
      </c>
      <c r="G214" s="132" t="s">
        <v>170</v>
      </c>
      <c r="H214" s="133">
        <v>10</v>
      </c>
      <c r="I214" s="134"/>
      <c r="J214" s="135">
        <f>ROUND(I214*H214,2)</f>
        <v>0</v>
      </c>
      <c r="K214" s="131" t="s">
        <v>160</v>
      </c>
      <c r="L214" s="34"/>
      <c r="M214" s="136" t="s">
        <v>21</v>
      </c>
      <c r="N214" s="137" t="s">
        <v>48</v>
      </c>
      <c r="P214" s="138">
        <f>O214*H214</f>
        <v>0</v>
      </c>
      <c r="Q214" s="138">
        <v>2.3400000000000001E-2</v>
      </c>
      <c r="R214" s="138">
        <f>Q214*H214</f>
        <v>0.23400000000000001</v>
      </c>
      <c r="S214" s="138">
        <v>0</v>
      </c>
      <c r="T214" s="139">
        <f>S214*H214</f>
        <v>0</v>
      </c>
      <c r="AR214" s="140" t="s">
        <v>161</v>
      </c>
      <c r="AT214" s="140" t="s">
        <v>156</v>
      </c>
      <c r="AU214" s="140" t="s">
        <v>162</v>
      </c>
      <c r="AY214" s="18" t="s">
        <v>152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8" t="s">
        <v>85</v>
      </c>
      <c r="BK214" s="141">
        <f>ROUND(I214*H214,2)</f>
        <v>0</v>
      </c>
      <c r="BL214" s="18" t="s">
        <v>161</v>
      </c>
      <c r="BM214" s="140" t="s">
        <v>773</v>
      </c>
    </row>
    <row r="215" spans="2:65" s="1" customFormat="1" ht="11.25">
      <c r="B215" s="34"/>
      <c r="D215" s="142" t="s">
        <v>164</v>
      </c>
      <c r="F215" s="143" t="s">
        <v>667</v>
      </c>
      <c r="I215" s="144"/>
      <c r="L215" s="34"/>
      <c r="M215" s="145"/>
      <c r="T215" s="55"/>
      <c r="AT215" s="18" t="s">
        <v>164</v>
      </c>
      <c r="AU215" s="18" t="s">
        <v>162</v>
      </c>
    </row>
    <row r="216" spans="2:65" s="1" customFormat="1" ht="24.2" customHeight="1">
      <c r="B216" s="34"/>
      <c r="C216" s="167" t="s">
        <v>349</v>
      </c>
      <c r="D216" s="167" t="s">
        <v>267</v>
      </c>
      <c r="E216" s="168" t="s">
        <v>668</v>
      </c>
      <c r="F216" s="169" t="s">
        <v>669</v>
      </c>
      <c r="G216" s="170" t="s">
        <v>170</v>
      </c>
      <c r="H216" s="171">
        <v>4</v>
      </c>
      <c r="I216" s="172"/>
      <c r="J216" s="173">
        <f>ROUND(I216*H216,2)</f>
        <v>0</v>
      </c>
      <c r="K216" s="169" t="s">
        <v>21</v>
      </c>
      <c r="L216" s="174"/>
      <c r="M216" s="175" t="s">
        <v>21</v>
      </c>
      <c r="N216" s="176" t="s">
        <v>48</v>
      </c>
      <c r="P216" s="138">
        <f>O216*H216</f>
        <v>0</v>
      </c>
      <c r="Q216" s="138">
        <v>0</v>
      </c>
      <c r="R216" s="138">
        <f>Q216*H216</f>
        <v>0</v>
      </c>
      <c r="S216" s="138">
        <v>0</v>
      </c>
      <c r="T216" s="139">
        <f>S216*H216</f>
        <v>0</v>
      </c>
      <c r="AR216" s="140" t="s">
        <v>210</v>
      </c>
      <c r="AT216" s="140" t="s">
        <v>267</v>
      </c>
      <c r="AU216" s="140" t="s">
        <v>162</v>
      </c>
      <c r="AY216" s="18" t="s">
        <v>152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8" t="s">
        <v>85</v>
      </c>
      <c r="BK216" s="141">
        <f>ROUND(I216*H216,2)</f>
        <v>0</v>
      </c>
      <c r="BL216" s="18" t="s">
        <v>161</v>
      </c>
      <c r="BM216" s="140" t="s">
        <v>774</v>
      </c>
    </row>
    <row r="217" spans="2:65" s="1" customFormat="1" ht="24.2" customHeight="1">
      <c r="B217" s="34"/>
      <c r="C217" s="167" t="s">
        <v>355</v>
      </c>
      <c r="D217" s="167" t="s">
        <v>267</v>
      </c>
      <c r="E217" s="168" t="s">
        <v>775</v>
      </c>
      <c r="F217" s="169" t="s">
        <v>776</v>
      </c>
      <c r="G217" s="170" t="s">
        <v>170</v>
      </c>
      <c r="H217" s="171">
        <v>6</v>
      </c>
      <c r="I217" s="172"/>
      <c r="J217" s="173">
        <f>ROUND(I217*H217,2)</f>
        <v>0</v>
      </c>
      <c r="K217" s="169" t="s">
        <v>21</v>
      </c>
      <c r="L217" s="174"/>
      <c r="M217" s="175" t="s">
        <v>21</v>
      </c>
      <c r="N217" s="176" t="s">
        <v>48</v>
      </c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AR217" s="140" t="s">
        <v>210</v>
      </c>
      <c r="AT217" s="140" t="s">
        <v>267</v>
      </c>
      <c r="AU217" s="140" t="s">
        <v>162</v>
      </c>
      <c r="AY217" s="18" t="s">
        <v>152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8" t="s">
        <v>85</v>
      </c>
      <c r="BK217" s="141">
        <f>ROUND(I217*H217,2)</f>
        <v>0</v>
      </c>
      <c r="BL217" s="18" t="s">
        <v>161</v>
      </c>
      <c r="BM217" s="140" t="s">
        <v>777</v>
      </c>
    </row>
    <row r="218" spans="2:65" s="1" customFormat="1" ht="49.15" customHeight="1">
      <c r="B218" s="34"/>
      <c r="C218" s="129" t="s">
        <v>304</v>
      </c>
      <c r="D218" s="129" t="s">
        <v>156</v>
      </c>
      <c r="E218" s="130" t="s">
        <v>443</v>
      </c>
      <c r="F218" s="131" t="s">
        <v>444</v>
      </c>
      <c r="G218" s="132" t="s">
        <v>170</v>
      </c>
      <c r="H218" s="133">
        <v>22</v>
      </c>
      <c r="I218" s="134"/>
      <c r="J218" s="135">
        <f>ROUND(I218*H218,2)</f>
        <v>0</v>
      </c>
      <c r="K218" s="131" t="s">
        <v>160</v>
      </c>
      <c r="L218" s="34"/>
      <c r="M218" s="136" t="s">
        <v>21</v>
      </c>
      <c r="N218" s="137" t="s">
        <v>48</v>
      </c>
      <c r="P218" s="138">
        <f>O218*H218</f>
        <v>0</v>
      </c>
      <c r="Q218" s="138">
        <v>6.8000000000000005E-4</v>
      </c>
      <c r="R218" s="138">
        <f>Q218*H218</f>
        <v>1.4960000000000001E-2</v>
      </c>
      <c r="S218" s="138">
        <v>0</v>
      </c>
      <c r="T218" s="139">
        <f>S218*H218</f>
        <v>0</v>
      </c>
      <c r="AR218" s="140" t="s">
        <v>161</v>
      </c>
      <c r="AT218" s="140" t="s">
        <v>156</v>
      </c>
      <c r="AU218" s="140" t="s">
        <v>162</v>
      </c>
      <c r="AY218" s="18" t="s">
        <v>152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85</v>
      </c>
      <c r="BK218" s="141">
        <f>ROUND(I218*H218,2)</f>
        <v>0</v>
      </c>
      <c r="BL218" s="18" t="s">
        <v>161</v>
      </c>
      <c r="BM218" s="140" t="s">
        <v>778</v>
      </c>
    </row>
    <row r="219" spans="2:65" s="1" customFormat="1" ht="11.25">
      <c r="B219" s="34"/>
      <c r="D219" s="142" t="s">
        <v>164</v>
      </c>
      <c r="F219" s="143" t="s">
        <v>446</v>
      </c>
      <c r="I219" s="144"/>
      <c r="L219" s="34"/>
      <c r="M219" s="145"/>
      <c r="T219" s="55"/>
      <c r="AT219" s="18" t="s">
        <v>164</v>
      </c>
      <c r="AU219" s="18" t="s">
        <v>162</v>
      </c>
    </row>
    <row r="220" spans="2:65" s="1" customFormat="1" ht="16.5" customHeight="1">
      <c r="B220" s="34"/>
      <c r="C220" s="167" t="s">
        <v>338</v>
      </c>
      <c r="D220" s="167" t="s">
        <v>267</v>
      </c>
      <c r="E220" s="168" t="s">
        <v>779</v>
      </c>
      <c r="F220" s="169" t="s">
        <v>780</v>
      </c>
      <c r="G220" s="170" t="s">
        <v>170</v>
      </c>
      <c r="H220" s="171">
        <v>22</v>
      </c>
      <c r="I220" s="172"/>
      <c r="J220" s="173">
        <f>ROUND(I220*H220,2)</f>
        <v>0</v>
      </c>
      <c r="K220" s="169" t="s">
        <v>21</v>
      </c>
      <c r="L220" s="174"/>
      <c r="M220" s="175" t="s">
        <v>21</v>
      </c>
      <c r="N220" s="176" t="s">
        <v>48</v>
      </c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AR220" s="140" t="s">
        <v>210</v>
      </c>
      <c r="AT220" s="140" t="s">
        <v>267</v>
      </c>
      <c r="AU220" s="140" t="s">
        <v>162</v>
      </c>
      <c r="AY220" s="18" t="s">
        <v>152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8" t="s">
        <v>85</v>
      </c>
      <c r="BK220" s="141">
        <f>ROUND(I220*H220,2)</f>
        <v>0</v>
      </c>
      <c r="BL220" s="18" t="s">
        <v>161</v>
      </c>
      <c r="BM220" s="140" t="s">
        <v>781</v>
      </c>
    </row>
    <row r="221" spans="2:65" s="11" customFormat="1" ht="20.85" customHeight="1">
      <c r="B221" s="117"/>
      <c r="D221" s="118" t="s">
        <v>76</v>
      </c>
      <c r="E221" s="127" t="s">
        <v>455</v>
      </c>
      <c r="F221" s="127" t="s">
        <v>456</v>
      </c>
      <c r="I221" s="120"/>
      <c r="J221" s="128">
        <f>BK221</f>
        <v>0</v>
      </c>
      <c r="L221" s="117"/>
      <c r="M221" s="122"/>
      <c r="P221" s="123">
        <f>SUM(P222:P223)</f>
        <v>0</v>
      </c>
      <c r="R221" s="123">
        <f>SUM(R222:R223)</f>
        <v>0</v>
      </c>
      <c r="T221" s="124">
        <f>SUM(T222:T223)</f>
        <v>0</v>
      </c>
      <c r="AR221" s="118" t="s">
        <v>85</v>
      </c>
      <c r="AT221" s="125" t="s">
        <v>76</v>
      </c>
      <c r="AU221" s="125" t="s">
        <v>87</v>
      </c>
      <c r="AY221" s="118" t="s">
        <v>152</v>
      </c>
      <c r="BK221" s="126">
        <f>SUM(BK222:BK223)</f>
        <v>0</v>
      </c>
    </row>
    <row r="222" spans="2:65" s="1" customFormat="1" ht="24.2" customHeight="1">
      <c r="B222" s="34"/>
      <c r="C222" s="129" t="s">
        <v>373</v>
      </c>
      <c r="D222" s="129" t="s">
        <v>156</v>
      </c>
      <c r="E222" s="130" t="s">
        <v>458</v>
      </c>
      <c r="F222" s="131" t="s">
        <v>459</v>
      </c>
      <c r="G222" s="132" t="s">
        <v>295</v>
      </c>
      <c r="H222" s="133">
        <v>724.77599999999995</v>
      </c>
      <c r="I222" s="134"/>
      <c r="J222" s="135">
        <f>ROUND(I222*H222,2)</f>
        <v>0</v>
      </c>
      <c r="K222" s="131" t="s">
        <v>160</v>
      </c>
      <c r="L222" s="34"/>
      <c r="M222" s="136" t="s">
        <v>21</v>
      </c>
      <c r="N222" s="137" t="s">
        <v>48</v>
      </c>
      <c r="P222" s="138">
        <f>O222*H222</f>
        <v>0</v>
      </c>
      <c r="Q222" s="138">
        <v>0</v>
      </c>
      <c r="R222" s="138">
        <f>Q222*H222</f>
        <v>0</v>
      </c>
      <c r="S222" s="138">
        <v>0</v>
      </c>
      <c r="T222" s="139">
        <f>S222*H222</f>
        <v>0</v>
      </c>
      <c r="AR222" s="140" t="s">
        <v>161</v>
      </c>
      <c r="AT222" s="140" t="s">
        <v>156</v>
      </c>
      <c r="AU222" s="140" t="s">
        <v>162</v>
      </c>
      <c r="AY222" s="18" t="s">
        <v>152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8" t="s">
        <v>85</v>
      </c>
      <c r="BK222" s="141">
        <f>ROUND(I222*H222,2)</f>
        <v>0</v>
      </c>
      <c r="BL222" s="18" t="s">
        <v>161</v>
      </c>
      <c r="BM222" s="140" t="s">
        <v>782</v>
      </c>
    </row>
    <row r="223" spans="2:65" s="1" customFormat="1" ht="11.25">
      <c r="B223" s="34"/>
      <c r="D223" s="142" t="s">
        <v>164</v>
      </c>
      <c r="F223" s="143" t="s">
        <v>461</v>
      </c>
      <c r="I223" s="144"/>
      <c r="L223" s="34"/>
      <c r="M223" s="145"/>
      <c r="T223" s="55"/>
      <c r="AT223" s="18" t="s">
        <v>164</v>
      </c>
      <c r="AU223" s="18" t="s">
        <v>162</v>
      </c>
    </row>
    <row r="224" spans="2:65" s="11" customFormat="1" ht="25.9" customHeight="1">
      <c r="B224" s="117"/>
      <c r="D224" s="118" t="s">
        <v>76</v>
      </c>
      <c r="E224" s="119" t="s">
        <v>462</v>
      </c>
      <c r="F224" s="119" t="s">
        <v>463</v>
      </c>
      <c r="I224" s="120"/>
      <c r="J224" s="121">
        <f>BK224</f>
        <v>0</v>
      </c>
      <c r="L224" s="117"/>
      <c r="M224" s="122"/>
      <c r="P224" s="123">
        <f>P225+P245+P256</f>
        <v>0</v>
      </c>
      <c r="R224" s="123">
        <f>R225+R245+R256</f>
        <v>0.35533735999999999</v>
      </c>
      <c r="T224" s="124">
        <f>T225+T245+T256</f>
        <v>0</v>
      </c>
      <c r="AR224" s="118" t="s">
        <v>87</v>
      </c>
      <c r="AT224" s="125" t="s">
        <v>76</v>
      </c>
      <c r="AU224" s="125" t="s">
        <v>77</v>
      </c>
      <c r="AY224" s="118" t="s">
        <v>152</v>
      </c>
      <c r="BK224" s="126">
        <f>BK225+BK245+BK256</f>
        <v>0</v>
      </c>
    </row>
    <row r="225" spans="2:65" s="11" customFormat="1" ht="22.9" customHeight="1">
      <c r="B225" s="117"/>
      <c r="D225" s="118" t="s">
        <v>76</v>
      </c>
      <c r="E225" s="127" t="s">
        <v>491</v>
      </c>
      <c r="F225" s="127" t="s">
        <v>492</v>
      </c>
      <c r="I225" s="120"/>
      <c r="J225" s="128">
        <f>BK225</f>
        <v>0</v>
      </c>
      <c r="L225" s="117"/>
      <c r="M225" s="122"/>
      <c r="P225" s="123">
        <f>SUM(P226:P244)</f>
        <v>0</v>
      </c>
      <c r="R225" s="123">
        <f>SUM(R226:R244)</f>
        <v>0.33557700000000001</v>
      </c>
      <c r="T225" s="124">
        <f>SUM(T226:T244)</f>
        <v>0</v>
      </c>
      <c r="AR225" s="118" t="s">
        <v>85</v>
      </c>
      <c r="AT225" s="125" t="s">
        <v>76</v>
      </c>
      <c r="AU225" s="125" t="s">
        <v>85</v>
      </c>
      <c r="AY225" s="118" t="s">
        <v>152</v>
      </c>
      <c r="BK225" s="126">
        <f>SUM(BK226:BK244)</f>
        <v>0</v>
      </c>
    </row>
    <row r="226" spans="2:65" s="1" customFormat="1" ht="24.2" customHeight="1">
      <c r="B226" s="34"/>
      <c r="C226" s="129" t="s">
        <v>379</v>
      </c>
      <c r="D226" s="129" t="s">
        <v>156</v>
      </c>
      <c r="E226" s="130" t="s">
        <v>494</v>
      </c>
      <c r="F226" s="131" t="s">
        <v>495</v>
      </c>
      <c r="G226" s="132" t="s">
        <v>270</v>
      </c>
      <c r="H226" s="133">
        <v>604.95000000000005</v>
      </c>
      <c r="I226" s="134"/>
      <c r="J226" s="135">
        <f>ROUND(I226*H226,2)</f>
        <v>0</v>
      </c>
      <c r="K226" s="131" t="s">
        <v>160</v>
      </c>
      <c r="L226" s="34"/>
      <c r="M226" s="136" t="s">
        <v>21</v>
      </c>
      <c r="N226" s="137" t="s">
        <v>48</v>
      </c>
      <c r="P226" s="138">
        <f>O226*H226</f>
        <v>0</v>
      </c>
      <c r="Q226" s="138">
        <v>6.0000000000000002E-5</v>
      </c>
      <c r="R226" s="138">
        <f>Q226*H226</f>
        <v>3.6297000000000003E-2</v>
      </c>
      <c r="S226" s="138">
        <v>0</v>
      </c>
      <c r="T226" s="139">
        <f>S226*H226</f>
        <v>0</v>
      </c>
      <c r="AR226" s="140" t="s">
        <v>161</v>
      </c>
      <c r="AT226" s="140" t="s">
        <v>156</v>
      </c>
      <c r="AU226" s="140" t="s">
        <v>87</v>
      </c>
      <c r="AY226" s="18" t="s">
        <v>152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8" t="s">
        <v>85</v>
      </c>
      <c r="BK226" s="141">
        <f>ROUND(I226*H226,2)</f>
        <v>0</v>
      </c>
      <c r="BL226" s="18" t="s">
        <v>161</v>
      </c>
      <c r="BM226" s="140" t="s">
        <v>783</v>
      </c>
    </row>
    <row r="227" spans="2:65" s="1" customFormat="1" ht="11.25">
      <c r="B227" s="34"/>
      <c r="D227" s="142" t="s">
        <v>164</v>
      </c>
      <c r="F227" s="143" t="s">
        <v>497</v>
      </c>
      <c r="I227" s="144"/>
      <c r="L227" s="34"/>
      <c r="M227" s="145"/>
      <c r="T227" s="55"/>
      <c r="AT227" s="18" t="s">
        <v>164</v>
      </c>
      <c r="AU227" s="18" t="s">
        <v>87</v>
      </c>
    </row>
    <row r="228" spans="2:65" s="12" customFormat="1" ht="11.25">
      <c r="B228" s="146"/>
      <c r="D228" s="147" t="s">
        <v>166</v>
      </c>
      <c r="E228" s="148" t="s">
        <v>21</v>
      </c>
      <c r="F228" s="149" t="s">
        <v>784</v>
      </c>
      <c r="H228" s="150">
        <v>269.27999999999997</v>
      </c>
      <c r="I228" s="151"/>
      <c r="L228" s="146"/>
      <c r="M228" s="152"/>
      <c r="T228" s="153"/>
      <c r="AT228" s="148" t="s">
        <v>166</v>
      </c>
      <c r="AU228" s="148" t="s">
        <v>87</v>
      </c>
      <c r="AV228" s="12" t="s">
        <v>87</v>
      </c>
      <c r="AW228" s="12" t="s">
        <v>39</v>
      </c>
      <c r="AX228" s="12" t="s">
        <v>77</v>
      </c>
      <c r="AY228" s="148" t="s">
        <v>152</v>
      </c>
    </row>
    <row r="229" spans="2:65" s="12" customFormat="1" ht="11.25">
      <c r="B229" s="146"/>
      <c r="D229" s="147" t="s">
        <v>166</v>
      </c>
      <c r="E229" s="148" t="s">
        <v>21</v>
      </c>
      <c r="F229" s="149" t="s">
        <v>785</v>
      </c>
      <c r="H229" s="150">
        <v>227.52</v>
      </c>
      <c r="I229" s="151"/>
      <c r="L229" s="146"/>
      <c r="M229" s="152"/>
      <c r="T229" s="153"/>
      <c r="AT229" s="148" t="s">
        <v>166</v>
      </c>
      <c r="AU229" s="148" t="s">
        <v>87</v>
      </c>
      <c r="AV229" s="12" t="s">
        <v>87</v>
      </c>
      <c r="AW229" s="12" t="s">
        <v>39</v>
      </c>
      <c r="AX229" s="12" t="s">
        <v>77</v>
      </c>
      <c r="AY229" s="148" t="s">
        <v>152</v>
      </c>
    </row>
    <row r="230" spans="2:65" s="12" customFormat="1" ht="11.25">
      <c r="B230" s="146"/>
      <c r="D230" s="147" t="s">
        <v>166</v>
      </c>
      <c r="E230" s="148" t="s">
        <v>21</v>
      </c>
      <c r="F230" s="149" t="s">
        <v>786</v>
      </c>
      <c r="H230" s="150">
        <v>16.649999999999999</v>
      </c>
      <c r="I230" s="151"/>
      <c r="L230" s="146"/>
      <c r="M230" s="152"/>
      <c r="T230" s="153"/>
      <c r="AT230" s="148" t="s">
        <v>166</v>
      </c>
      <c r="AU230" s="148" t="s">
        <v>87</v>
      </c>
      <c r="AV230" s="12" t="s">
        <v>87</v>
      </c>
      <c r="AW230" s="12" t="s">
        <v>39</v>
      </c>
      <c r="AX230" s="12" t="s">
        <v>77</v>
      </c>
      <c r="AY230" s="148" t="s">
        <v>152</v>
      </c>
    </row>
    <row r="231" spans="2:65" s="12" customFormat="1" ht="11.25">
      <c r="B231" s="146"/>
      <c r="D231" s="147" t="s">
        <v>166</v>
      </c>
      <c r="E231" s="148" t="s">
        <v>21</v>
      </c>
      <c r="F231" s="149" t="s">
        <v>787</v>
      </c>
      <c r="H231" s="150">
        <v>90</v>
      </c>
      <c r="I231" s="151"/>
      <c r="L231" s="146"/>
      <c r="M231" s="152"/>
      <c r="T231" s="153"/>
      <c r="AT231" s="148" t="s">
        <v>166</v>
      </c>
      <c r="AU231" s="148" t="s">
        <v>87</v>
      </c>
      <c r="AV231" s="12" t="s">
        <v>87</v>
      </c>
      <c r="AW231" s="12" t="s">
        <v>39</v>
      </c>
      <c r="AX231" s="12" t="s">
        <v>77</v>
      </c>
      <c r="AY231" s="148" t="s">
        <v>152</v>
      </c>
    </row>
    <row r="232" spans="2:65" s="12" customFormat="1" ht="11.25">
      <c r="B232" s="146"/>
      <c r="D232" s="147" t="s">
        <v>166</v>
      </c>
      <c r="E232" s="148" t="s">
        <v>21</v>
      </c>
      <c r="F232" s="149" t="s">
        <v>788</v>
      </c>
      <c r="H232" s="150">
        <v>1.5</v>
      </c>
      <c r="I232" s="151"/>
      <c r="L232" s="146"/>
      <c r="M232" s="152"/>
      <c r="T232" s="153"/>
      <c r="AT232" s="148" t="s">
        <v>166</v>
      </c>
      <c r="AU232" s="148" t="s">
        <v>87</v>
      </c>
      <c r="AV232" s="12" t="s">
        <v>87</v>
      </c>
      <c r="AW232" s="12" t="s">
        <v>39</v>
      </c>
      <c r="AX232" s="12" t="s">
        <v>77</v>
      </c>
      <c r="AY232" s="148" t="s">
        <v>152</v>
      </c>
    </row>
    <row r="233" spans="2:65" s="14" customFormat="1" ht="11.25">
      <c r="B233" s="160"/>
      <c r="D233" s="147" t="s">
        <v>166</v>
      </c>
      <c r="E233" s="161" t="s">
        <v>21</v>
      </c>
      <c r="F233" s="162" t="s">
        <v>207</v>
      </c>
      <c r="H233" s="163">
        <v>604.95000000000005</v>
      </c>
      <c r="I233" s="164"/>
      <c r="L233" s="160"/>
      <c r="M233" s="165"/>
      <c r="T233" s="166"/>
      <c r="AT233" s="161" t="s">
        <v>166</v>
      </c>
      <c r="AU233" s="161" t="s">
        <v>87</v>
      </c>
      <c r="AV233" s="14" t="s">
        <v>161</v>
      </c>
      <c r="AW233" s="14" t="s">
        <v>39</v>
      </c>
      <c r="AX233" s="14" t="s">
        <v>85</v>
      </c>
      <c r="AY233" s="161" t="s">
        <v>152</v>
      </c>
    </row>
    <row r="234" spans="2:65" s="1" customFormat="1" ht="24.2" customHeight="1">
      <c r="B234" s="34"/>
      <c r="C234" s="167" t="s">
        <v>387</v>
      </c>
      <c r="D234" s="167" t="s">
        <v>267</v>
      </c>
      <c r="E234" s="168" t="s">
        <v>511</v>
      </c>
      <c r="F234" s="169" t="s">
        <v>512</v>
      </c>
      <c r="G234" s="170" t="s">
        <v>513</v>
      </c>
      <c r="H234" s="171">
        <v>144</v>
      </c>
      <c r="I234" s="172"/>
      <c r="J234" s="173">
        <f>ROUND(I234*H234,2)</f>
        <v>0</v>
      </c>
      <c r="K234" s="169" t="s">
        <v>21</v>
      </c>
      <c r="L234" s="174"/>
      <c r="M234" s="175" t="s">
        <v>21</v>
      </c>
      <c r="N234" s="176" t="s">
        <v>48</v>
      </c>
      <c r="P234" s="138">
        <f>O234*H234</f>
        <v>0</v>
      </c>
      <c r="Q234" s="138">
        <v>1.8699999999999999E-3</v>
      </c>
      <c r="R234" s="138">
        <f>Q234*H234</f>
        <v>0.26927999999999996</v>
      </c>
      <c r="S234" s="138">
        <v>0</v>
      </c>
      <c r="T234" s="139">
        <f>S234*H234</f>
        <v>0</v>
      </c>
      <c r="AR234" s="140" t="s">
        <v>210</v>
      </c>
      <c r="AT234" s="140" t="s">
        <v>267</v>
      </c>
      <c r="AU234" s="140" t="s">
        <v>87</v>
      </c>
      <c r="AY234" s="18" t="s">
        <v>152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8" t="s">
        <v>85</v>
      </c>
      <c r="BK234" s="141">
        <f>ROUND(I234*H234,2)</f>
        <v>0</v>
      </c>
      <c r="BL234" s="18" t="s">
        <v>161</v>
      </c>
      <c r="BM234" s="140" t="s">
        <v>789</v>
      </c>
    </row>
    <row r="235" spans="2:65" s="12" customFormat="1" ht="11.25">
      <c r="B235" s="146"/>
      <c r="D235" s="147" t="s">
        <v>166</v>
      </c>
      <c r="E235" s="148" t="s">
        <v>21</v>
      </c>
      <c r="F235" s="149" t="s">
        <v>771</v>
      </c>
      <c r="H235" s="150">
        <v>144</v>
      </c>
      <c r="I235" s="151"/>
      <c r="L235" s="146"/>
      <c r="M235" s="152"/>
      <c r="T235" s="153"/>
      <c r="AT235" s="148" t="s">
        <v>166</v>
      </c>
      <c r="AU235" s="148" t="s">
        <v>87</v>
      </c>
      <c r="AV235" s="12" t="s">
        <v>87</v>
      </c>
      <c r="AW235" s="12" t="s">
        <v>39</v>
      </c>
      <c r="AX235" s="12" t="s">
        <v>85</v>
      </c>
      <c r="AY235" s="148" t="s">
        <v>152</v>
      </c>
    </row>
    <row r="236" spans="2:65" s="1" customFormat="1" ht="24.2" customHeight="1">
      <c r="B236" s="34"/>
      <c r="C236" s="167" t="s">
        <v>392</v>
      </c>
      <c r="D236" s="167" t="s">
        <v>267</v>
      </c>
      <c r="E236" s="168" t="s">
        <v>517</v>
      </c>
      <c r="F236" s="169" t="s">
        <v>518</v>
      </c>
      <c r="G236" s="170" t="s">
        <v>159</v>
      </c>
      <c r="H236" s="171">
        <v>166.5</v>
      </c>
      <c r="I236" s="172"/>
      <c r="J236" s="173">
        <f>ROUND(I236*H236,2)</f>
        <v>0</v>
      </c>
      <c r="K236" s="169" t="s">
        <v>21</v>
      </c>
      <c r="L236" s="174"/>
      <c r="M236" s="175" t="s">
        <v>21</v>
      </c>
      <c r="N236" s="176" t="s">
        <v>48</v>
      </c>
      <c r="P236" s="138">
        <f>O236*H236</f>
        <v>0</v>
      </c>
      <c r="Q236" s="138">
        <v>0</v>
      </c>
      <c r="R236" s="138">
        <f>Q236*H236</f>
        <v>0</v>
      </c>
      <c r="S236" s="138">
        <v>0</v>
      </c>
      <c r="T236" s="139">
        <f>S236*H236</f>
        <v>0</v>
      </c>
      <c r="AR236" s="140" t="s">
        <v>210</v>
      </c>
      <c r="AT236" s="140" t="s">
        <v>267</v>
      </c>
      <c r="AU236" s="140" t="s">
        <v>87</v>
      </c>
      <c r="AY236" s="18" t="s">
        <v>152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8" t="s">
        <v>85</v>
      </c>
      <c r="BK236" s="141">
        <f>ROUND(I236*H236,2)</f>
        <v>0</v>
      </c>
      <c r="BL236" s="18" t="s">
        <v>161</v>
      </c>
      <c r="BM236" s="140" t="s">
        <v>790</v>
      </c>
    </row>
    <row r="237" spans="2:65" s="12" customFormat="1" ht="11.25">
      <c r="B237" s="146"/>
      <c r="D237" s="147" t="s">
        <v>166</v>
      </c>
      <c r="E237" s="148" t="s">
        <v>21</v>
      </c>
      <c r="F237" s="149" t="s">
        <v>791</v>
      </c>
      <c r="H237" s="150">
        <v>166.5</v>
      </c>
      <c r="I237" s="151"/>
      <c r="L237" s="146"/>
      <c r="M237" s="152"/>
      <c r="T237" s="153"/>
      <c r="AT237" s="148" t="s">
        <v>166</v>
      </c>
      <c r="AU237" s="148" t="s">
        <v>87</v>
      </c>
      <c r="AV237" s="12" t="s">
        <v>87</v>
      </c>
      <c r="AW237" s="12" t="s">
        <v>39</v>
      </c>
      <c r="AX237" s="12" t="s">
        <v>85</v>
      </c>
      <c r="AY237" s="148" t="s">
        <v>152</v>
      </c>
    </row>
    <row r="238" spans="2:65" s="1" customFormat="1" ht="16.5" customHeight="1">
      <c r="B238" s="34"/>
      <c r="C238" s="167" t="s">
        <v>400</v>
      </c>
      <c r="D238" s="167" t="s">
        <v>267</v>
      </c>
      <c r="E238" s="168" t="s">
        <v>792</v>
      </c>
      <c r="F238" s="169" t="s">
        <v>793</v>
      </c>
      <c r="G238" s="170" t="s">
        <v>513</v>
      </c>
      <c r="H238" s="171">
        <v>30</v>
      </c>
      <c r="I238" s="172"/>
      <c r="J238" s="173">
        <f>ROUND(I238*H238,2)</f>
        <v>0</v>
      </c>
      <c r="K238" s="169" t="s">
        <v>21</v>
      </c>
      <c r="L238" s="174"/>
      <c r="M238" s="175" t="s">
        <v>21</v>
      </c>
      <c r="N238" s="176" t="s">
        <v>48</v>
      </c>
      <c r="P238" s="138">
        <f>O238*H238</f>
        <v>0</v>
      </c>
      <c r="Q238" s="138">
        <v>0</v>
      </c>
      <c r="R238" s="138">
        <f>Q238*H238</f>
        <v>0</v>
      </c>
      <c r="S238" s="138">
        <v>0</v>
      </c>
      <c r="T238" s="139">
        <f>S238*H238</f>
        <v>0</v>
      </c>
      <c r="AR238" s="140" t="s">
        <v>210</v>
      </c>
      <c r="AT238" s="140" t="s">
        <v>267</v>
      </c>
      <c r="AU238" s="140" t="s">
        <v>87</v>
      </c>
      <c r="AY238" s="18" t="s">
        <v>152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8" t="s">
        <v>85</v>
      </c>
      <c r="BK238" s="141">
        <f>ROUND(I238*H238,2)</f>
        <v>0</v>
      </c>
      <c r="BL238" s="18" t="s">
        <v>161</v>
      </c>
      <c r="BM238" s="140" t="s">
        <v>794</v>
      </c>
    </row>
    <row r="239" spans="2:65" s="12" customFormat="1" ht="11.25">
      <c r="B239" s="146"/>
      <c r="D239" s="147" t="s">
        <v>166</v>
      </c>
      <c r="E239" s="148" t="s">
        <v>21</v>
      </c>
      <c r="F239" s="149" t="s">
        <v>795</v>
      </c>
      <c r="H239" s="150">
        <v>30</v>
      </c>
      <c r="I239" s="151"/>
      <c r="L239" s="146"/>
      <c r="M239" s="152"/>
      <c r="T239" s="153"/>
      <c r="AT239" s="148" t="s">
        <v>166</v>
      </c>
      <c r="AU239" s="148" t="s">
        <v>87</v>
      </c>
      <c r="AV239" s="12" t="s">
        <v>87</v>
      </c>
      <c r="AW239" s="12" t="s">
        <v>39</v>
      </c>
      <c r="AX239" s="12" t="s">
        <v>85</v>
      </c>
      <c r="AY239" s="148" t="s">
        <v>152</v>
      </c>
    </row>
    <row r="240" spans="2:65" s="1" customFormat="1" ht="24.2" customHeight="1">
      <c r="B240" s="34"/>
      <c r="C240" s="167" t="s">
        <v>406</v>
      </c>
      <c r="D240" s="167" t="s">
        <v>267</v>
      </c>
      <c r="E240" s="168" t="s">
        <v>685</v>
      </c>
      <c r="F240" s="169" t="s">
        <v>686</v>
      </c>
      <c r="G240" s="170" t="s">
        <v>159</v>
      </c>
      <c r="H240" s="171">
        <v>144</v>
      </c>
      <c r="I240" s="172"/>
      <c r="J240" s="173">
        <f>ROUND(I240*H240,2)</f>
        <v>0</v>
      </c>
      <c r="K240" s="169" t="s">
        <v>21</v>
      </c>
      <c r="L240" s="174"/>
      <c r="M240" s="175" t="s">
        <v>21</v>
      </c>
      <c r="N240" s="176" t="s">
        <v>48</v>
      </c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9">
        <f>S240*H240</f>
        <v>0</v>
      </c>
      <c r="AR240" s="140" t="s">
        <v>210</v>
      </c>
      <c r="AT240" s="140" t="s">
        <v>267</v>
      </c>
      <c r="AU240" s="140" t="s">
        <v>87</v>
      </c>
      <c r="AY240" s="18" t="s">
        <v>152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8" t="s">
        <v>85</v>
      </c>
      <c r="BK240" s="141">
        <f>ROUND(I240*H240,2)</f>
        <v>0</v>
      </c>
      <c r="BL240" s="18" t="s">
        <v>161</v>
      </c>
      <c r="BM240" s="140" t="s">
        <v>796</v>
      </c>
    </row>
    <row r="241" spans="2:65" s="12" customFormat="1" ht="11.25">
      <c r="B241" s="146"/>
      <c r="D241" s="147" t="s">
        <v>166</v>
      </c>
      <c r="E241" s="148" t="s">
        <v>21</v>
      </c>
      <c r="F241" s="149" t="s">
        <v>797</v>
      </c>
      <c r="H241" s="150">
        <v>144</v>
      </c>
      <c r="I241" s="151"/>
      <c r="L241" s="146"/>
      <c r="M241" s="152"/>
      <c r="T241" s="153"/>
      <c r="AT241" s="148" t="s">
        <v>166</v>
      </c>
      <c r="AU241" s="148" t="s">
        <v>87</v>
      </c>
      <c r="AV241" s="12" t="s">
        <v>87</v>
      </c>
      <c r="AW241" s="12" t="s">
        <v>39</v>
      </c>
      <c r="AX241" s="12" t="s">
        <v>85</v>
      </c>
      <c r="AY241" s="148" t="s">
        <v>152</v>
      </c>
    </row>
    <row r="242" spans="2:65" s="1" customFormat="1" ht="24.2" customHeight="1">
      <c r="B242" s="34"/>
      <c r="C242" s="167" t="s">
        <v>412</v>
      </c>
      <c r="D242" s="167" t="s">
        <v>267</v>
      </c>
      <c r="E242" s="168" t="s">
        <v>522</v>
      </c>
      <c r="F242" s="169" t="s">
        <v>523</v>
      </c>
      <c r="G242" s="170" t="s">
        <v>170</v>
      </c>
      <c r="H242" s="171">
        <v>2</v>
      </c>
      <c r="I242" s="172"/>
      <c r="J242" s="173">
        <f>ROUND(I242*H242,2)</f>
        <v>0</v>
      </c>
      <c r="K242" s="169" t="s">
        <v>21</v>
      </c>
      <c r="L242" s="174"/>
      <c r="M242" s="175" t="s">
        <v>21</v>
      </c>
      <c r="N242" s="176" t="s">
        <v>48</v>
      </c>
      <c r="P242" s="138">
        <f>O242*H242</f>
        <v>0</v>
      </c>
      <c r="Q242" s="138">
        <v>1.4999999999999999E-2</v>
      </c>
      <c r="R242" s="138">
        <f>Q242*H242</f>
        <v>0.03</v>
      </c>
      <c r="S242" s="138">
        <v>0</v>
      </c>
      <c r="T242" s="139">
        <f>S242*H242</f>
        <v>0</v>
      </c>
      <c r="AR242" s="140" t="s">
        <v>210</v>
      </c>
      <c r="AT242" s="140" t="s">
        <v>267</v>
      </c>
      <c r="AU242" s="140" t="s">
        <v>87</v>
      </c>
      <c r="AY242" s="18" t="s">
        <v>152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8" t="s">
        <v>85</v>
      </c>
      <c r="BK242" s="141">
        <f>ROUND(I242*H242,2)</f>
        <v>0</v>
      </c>
      <c r="BL242" s="18" t="s">
        <v>161</v>
      </c>
      <c r="BM242" s="140" t="s">
        <v>798</v>
      </c>
    </row>
    <row r="243" spans="2:65" s="1" customFormat="1" ht="44.25" customHeight="1">
      <c r="B243" s="34"/>
      <c r="C243" s="129" t="s">
        <v>418</v>
      </c>
      <c r="D243" s="129" t="s">
        <v>156</v>
      </c>
      <c r="E243" s="130" t="s">
        <v>526</v>
      </c>
      <c r="F243" s="131" t="s">
        <v>527</v>
      </c>
      <c r="G243" s="132" t="s">
        <v>295</v>
      </c>
      <c r="H243" s="133">
        <v>0.6</v>
      </c>
      <c r="I243" s="134"/>
      <c r="J243" s="135">
        <f>ROUND(I243*H243,2)</f>
        <v>0</v>
      </c>
      <c r="K243" s="131" t="s">
        <v>160</v>
      </c>
      <c r="L243" s="34"/>
      <c r="M243" s="136" t="s">
        <v>21</v>
      </c>
      <c r="N243" s="137" t="s">
        <v>48</v>
      </c>
      <c r="P243" s="138">
        <f>O243*H243</f>
        <v>0</v>
      </c>
      <c r="Q243" s="138">
        <v>0</v>
      </c>
      <c r="R243" s="138">
        <f>Q243*H243</f>
        <v>0</v>
      </c>
      <c r="S243" s="138">
        <v>0</v>
      </c>
      <c r="T243" s="139">
        <f>S243*H243</f>
        <v>0</v>
      </c>
      <c r="AR243" s="140" t="s">
        <v>161</v>
      </c>
      <c r="AT243" s="140" t="s">
        <v>156</v>
      </c>
      <c r="AU243" s="140" t="s">
        <v>87</v>
      </c>
      <c r="AY243" s="18" t="s">
        <v>152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8" t="s">
        <v>85</v>
      </c>
      <c r="BK243" s="141">
        <f>ROUND(I243*H243,2)</f>
        <v>0</v>
      </c>
      <c r="BL243" s="18" t="s">
        <v>161</v>
      </c>
      <c r="BM243" s="140" t="s">
        <v>799</v>
      </c>
    </row>
    <row r="244" spans="2:65" s="1" customFormat="1" ht="11.25">
      <c r="B244" s="34"/>
      <c r="D244" s="142" t="s">
        <v>164</v>
      </c>
      <c r="F244" s="143" t="s">
        <v>529</v>
      </c>
      <c r="I244" s="144"/>
      <c r="L244" s="34"/>
      <c r="M244" s="145"/>
      <c r="T244" s="55"/>
      <c r="AT244" s="18" t="s">
        <v>164</v>
      </c>
      <c r="AU244" s="18" t="s">
        <v>87</v>
      </c>
    </row>
    <row r="245" spans="2:65" s="11" customFormat="1" ht="22.9" customHeight="1">
      <c r="B245" s="117"/>
      <c r="D245" s="118" t="s">
        <v>76</v>
      </c>
      <c r="E245" s="127" t="s">
        <v>530</v>
      </c>
      <c r="F245" s="127" t="s">
        <v>531</v>
      </c>
      <c r="I245" s="120"/>
      <c r="J245" s="128">
        <f>BK245</f>
        <v>0</v>
      </c>
      <c r="L245" s="117"/>
      <c r="M245" s="122"/>
      <c r="P245" s="123">
        <f>SUM(P246:P255)</f>
        <v>0</v>
      </c>
      <c r="R245" s="123">
        <f>SUM(R246:R255)</f>
        <v>1.9760360000000001E-2</v>
      </c>
      <c r="T245" s="124">
        <f>SUM(T246:T255)</f>
        <v>0</v>
      </c>
      <c r="AR245" s="118" t="s">
        <v>85</v>
      </c>
      <c r="AT245" s="125" t="s">
        <v>76</v>
      </c>
      <c r="AU245" s="125" t="s">
        <v>85</v>
      </c>
      <c r="AY245" s="118" t="s">
        <v>152</v>
      </c>
      <c r="BK245" s="126">
        <f>SUM(BK246:BK255)</f>
        <v>0</v>
      </c>
    </row>
    <row r="246" spans="2:65" s="1" customFormat="1" ht="24.2" customHeight="1">
      <c r="B246" s="34"/>
      <c r="C246" s="129" t="s">
        <v>423</v>
      </c>
      <c r="D246" s="129" t="s">
        <v>156</v>
      </c>
      <c r="E246" s="130" t="s">
        <v>533</v>
      </c>
      <c r="F246" s="131" t="s">
        <v>534</v>
      </c>
      <c r="G246" s="132" t="s">
        <v>159</v>
      </c>
      <c r="H246" s="133">
        <v>48.195999999999998</v>
      </c>
      <c r="I246" s="134"/>
      <c r="J246" s="135">
        <f>ROUND(I246*H246,2)</f>
        <v>0</v>
      </c>
      <c r="K246" s="131" t="s">
        <v>160</v>
      </c>
      <c r="L246" s="34"/>
      <c r="M246" s="136" t="s">
        <v>21</v>
      </c>
      <c r="N246" s="137" t="s">
        <v>48</v>
      </c>
      <c r="P246" s="138">
        <f>O246*H246</f>
        <v>0</v>
      </c>
      <c r="Q246" s="138">
        <v>1.7000000000000001E-4</v>
      </c>
      <c r="R246" s="138">
        <f>Q246*H246</f>
        <v>8.1933200000000005E-3</v>
      </c>
      <c r="S246" s="138">
        <v>0</v>
      </c>
      <c r="T246" s="139">
        <f>S246*H246</f>
        <v>0</v>
      </c>
      <c r="AR246" s="140" t="s">
        <v>208</v>
      </c>
      <c r="AT246" s="140" t="s">
        <v>156</v>
      </c>
      <c r="AU246" s="140" t="s">
        <v>87</v>
      </c>
      <c r="AY246" s="18" t="s">
        <v>152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8" t="s">
        <v>85</v>
      </c>
      <c r="BK246" s="141">
        <f>ROUND(I246*H246,2)</f>
        <v>0</v>
      </c>
      <c r="BL246" s="18" t="s">
        <v>208</v>
      </c>
      <c r="BM246" s="140" t="s">
        <v>800</v>
      </c>
    </row>
    <row r="247" spans="2:65" s="1" customFormat="1" ht="11.25">
      <c r="B247" s="34"/>
      <c r="D247" s="142" t="s">
        <v>164</v>
      </c>
      <c r="F247" s="143" t="s">
        <v>536</v>
      </c>
      <c r="I247" s="144"/>
      <c r="L247" s="34"/>
      <c r="M247" s="145"/>
      <c r="T247" s="55"/>
      <c r="AT247" s="18" t="s">
        <v>164</v>
      </c>
      <c r="AU247" s="18" t="s">
        <v>87</v>
      </c>
    </row>
    <row r="248" spans="2:65" s="12" customFormat="1" ht="11.25">
      <c r="B248" s="146"/>
      <c r="D248" s="147" t="s">
        <v>166</v>
      </c>
      <c r="E248" s="148" t="s">
        <v>21</v>
      </c>
      <c r="F248" s="149" t="s">
        <v>801</v>
      </c>
      <c r="H248" s="150">
        <v>29.526</v>
      </c>
      <c r="I248" s="151"/>
      <c r="L248" s="146"/>
      <c r="M248" s="152"/>
      <c r="T248" s="153"/>
      <c r="AT248" s="148" t="s">
        <v>166</v>
      </c>
      <c r="AU248" s="148" t="s">
        <v>87</v>
      </c>
      <c r="AV248" s="12" t="s">
        <v>87</v>
      </c>
      <c r="AW248" s="12" t="s">
        <v>39</v>
      </c>
      <c r="AX248" s="12" t="s">
        <v>77</v>
      </c>
      <c r="AY248" s="148" t="s">
        <v>152</v>
      </c>
    </row>
    <row r="249" spans="2:65" s="12" customFormat="1" ht="11.25">
      <c r="B249" s="146"/>
      <c r="D249" s="147" t="s">
        <v>166</v>
      </c>
      <c r="E249" s="148" t="s">
        <v>21</v>
      </c>
      <c r="F249" s="149" t="s">
        <v>802</v>
      </c>
      <c r="H249" s="150">
        <v>4.194</v>
      </c>
      <c r="I249" s="151"/>
      <c r="L249" s="146"/>
      <c r="M249" s="152"/>
      <c r="T249" s="153"/>
      <c r="AT249" s="148" t="s">
        <v>166</v>
      </c>
      <c r="AU249" s="148" t="s">
        <v>87</v>
      </c>
      <c r="AV249" s="12" t="s">
        <v>87</v>
      </c>
      <c r="AW249" s="12" t="s">
        <v>39</v>
      </c>
      <c r="AX249" s="12" t="s">
        <v>77</v>
      </c>
      <c r="AY249" s="148" t="s">
        <v>152</v>
      </c>
    </row>
    <row r="250" spans="2:65" s="12" customFormat="1" ht="11.25">
      <c r="B250" s="146"/>
      <c r="D250" s="147" t="s">
        <v>166</v>
      </c>
      <c r="E250" s="148" t="s">
        <v>21</v>
      </c>
      <c r="F250" s="149" t="s">
        <v>803</v>
      </c>
      <c r="H250" s="150">
        <v>14.476000000000001</v>
      </c>
      <c r="I250" s="151"/>
      <c r="L250" s="146"/>
      <c r="M250" s="152"/>
      <c r="T250" s="153"/>
      <c r="AT250" s="148" t="s">
        <v>166</v>
      </c>
      <c r="AU250" s="148" t="s">
        <v>87</v>
      </c>
      <c r="AV250" s="12" t="s">
        <v>87</v>
      </c>
      <c r="AW250" s="12" t="s">
        <v>39</v>
      </c>
      <c r="AX250" s="12" t="s">
        <v>77</v>
      </c>
      <c r="AY250" s="148" t="s">
        <v>152</v>
      </c>
    </row>
    <row r="251" spans="2:65" s="14" customFormat="1" ht="11.25">
      <c r="B251" s="160"/>
      <c r="D251" s="147" t="s">
        <v>166</v>
      </c>
      <c r="E251" s="161" t="s">
        <v>21</v>
      </c>
      <c r="F251" s="162" t="s">
        <v>207</v>
      </c>
      <c r="H251" s="163">
        <v>48.195999999999998</v>
      </c>
      <c r="I251" s="164"/>
      <c r="L251" s="160"/>
      <c r="M251" s="165"/>
      <c r="T251" s="166"/>
      <c r="AT251" s="161" t="s">
        <v>166</v>
      </c>
      <c r="AU251" s="161" t="s">
        <v>87</v>
      </c>
      <c r="AV251" s="14" t="s">
        <v>161</v>
      </c>
      <c r="AW251" s="14" t="s">
        <v>39</v>
      </c>
      <c r="AX251" s="14" t="s">
        <v>85</v>
      </c>
      <c r="AY251" s="161" t="s">
        <v>152</v>
      </c>
    </row>
    <row r="252" spans="2:65" s="1" customFormat="1" ht="24.2" customHeight="1">
      <c r="B252" s="34"/>
      <c r="C252" s="129" t="s">
        <v>429</v>
      </c>
      <c r="D252" s="129" t="s">
        <v>156</v>
      </c>
      <c r="E252" s="130" t="s">
        <v>543</v>
      </c>
      <c r="F252" s="131" t="s">
        <v>544</v>
      </c>
      <c r="G252" s="132" t="s">
        <v>159</v>
      </c>
      <c r="H252" s="133">
        <v>48.195999999999998</v>
      </c>
      <c r="I252" s="134"/>
      <c r="J252" s="135">
        <f>ROUND(I252*H252,2)</f>
        <v>0</v>
      </c>
      <c r="K252" s="131" t="s">
        <v>160</v>
      </c>
      <c r="L252" s="34"/>
      <c r="M252" s="136" t="s">
        <v>21</v>
      </c>
      <c r="N252" s="137" t="s">
        <v>48</v>
      </c>
      <c r="P252" s="138">
        <f>O252*H252</f>
        <v>0</v>
      </c>
      <c r="Q252" s="138">
        <v>1.2E-4</v>
      </c>
      <c r="R252" s="138">
        <f>Q252*H252</f>
        <v>5.7835200000000003E-3</v>
      </c>
      <c r="S252" s="138">
        <v>0</v>
      </c>
      <c r="T252" s="139">
        <f>S252*H252</f>
        <v>0</v>
      </c>
      <c r="AR252" s="140" t="s">
        <v>208</v>
      </c>
      <c r="AT252" s="140" t="s">
        <v>156</v>
      </c>
      <c r="AU252" s="140" t="s">
        <v>87</v>
      </c>
      <c r="AY252" s="18" t="s">
        <v>152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8" t="s">
        <v>85</v>
      </c>
      <c r="BK252" s="141">
        <f>ROUND(I252*H252,2)</f>
        <v>0</v>
      </c>
      <c r="BL252" s="18" t="s">
        <v>208</v>
      </c>
      <c r="BM252" s="140" t="s">
        <v>804</v>
      </c>
    </row>
    <row r="253" spans="2:65" s="1" customFormat="1" ht="11.25">
      <c r="B253" s="34"/>
      <c r="D253" s="142" t="s">
        <v>164</v>
      </c>
      <c r="F253" s="143" t="s">
        <v>546</v>
      </c>
      <c r="I253" s="144"/>
      <c r="L253" s="34"/>
      <c r="M253" s="145"/>
      <c r="T253" s="55"/>
      <c r="AT253" s="18" t="s">
        <v>164</v>
      </c>
      <c r="AU253" s="18" t="s">
        <v>87</v>
      </c>
    </row>
    <row r="254" spans="2:65" s="1" customFormat="1" ht="24.2" customHeight="1">
      <c r="B254" s="34"/>
      <c r="C254" s="129" t="s">
        <v>435</v>
      </c>
      <c r="D254" s="129" t="s">
        <v>156</v>
      </c>
      <c r="E254" s="130" t="s">
        <v>548</v>
      </c>
      <c r="F254" s="131" t="s">
        <v>549</v>
      </c>
      <c r="G254" s="132" t="s">
        <v>159</v>
      </c>
      <c r="H254" s="133">
        <v>48.195999999999998</v>
      </c>
      <c r="I254" s="134"/>
      <c r="J254" s="135">
        <f>ROUND(I254*H254,2)</f>
        <v>0</v>
      </c>
      <c r="K254" s="131" t="s">
        <v>160</v>
      </c>
      <c r="L254" s="34"/>
      <c r="M254" s="136" t="s">
        <v>21</v>
      </c>
      <c r="N254" s="137" t="s">
        <v>48</v>
      </c>
      <c r="P254" s="138">
        <f>O254*H254</f>
        <v>0</v>
      </c>
      <c r="Q254" s="138">
        <v>1.2E-4</v>
      </c>
      <c r="R254" s="138">
        <f>Q254*H254</f>
        <v>5.7835200000000003E-3</v>
      </c>
      <c r="S254" s="138">
        <v>0</v>
      </c>
      <c r="T254" s="139">
        <f>S254*H254</f>
        <v>0</v>
      </c>
      <c r="AR254" s="140" t="s">
        <v>208</v>
      </c>
      <c r="AT254" s="140" t="s">
        <v>156</v>
      </c>
      <c r="AU254" s="140" t="s">
        <v>87</v>
      </c>
      <c r="AY254" s="18" t="s">
        <v>152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8" t="s">
        <v>85</v>
      </c>
      <c r="BK254" s="141">
        <f>ROUND(I254*H254,2)</f>
        <v>0</v>
      </c>
      <c r="BL254" s="18" t="s">
        <v>208</v>
      </c>
      <c r="BM254" s="140" t="s">
        <v>805</v>
      </c>
    </row>
    <row r="255" spans="2:65" s="1" customFormat="1" ht="11.25">
      <c r="B255" s="34"/>
      <c r="D255" s="142" t="s">
        <v>164</v>
      </c>
      <c r="F255" s="143" t="s">
        <v>551</v>
      </c>
      <c r="I255" s="144"/>
      <c r="L255" s="34"/>
      <c r="M255" s="145"/>
      <c r="T255" s="55"/>
      <c r="AT255" s="18" t="s">
        <v>164</v>
      </c>
      <c r="AU255" s="18" t="s">
        <v>87</v>
      </c>
    </row>
    <row r="256" spans="2:65" s="11" customFormat="1" ht="22.9" customHeight="1">
      <c r="B256" s="117"/>
      <c r="D256" s="118" t="s">
        <v>76</v>
      </c>
      <c r="E256" s="127" t="s">
        <v>552</v>
      </c>
      <c r="F256" s="127" t="s">
        <v>553</v>
      </c>
      <c r="I256" s="120"/>
      <c r="J256" s="128">
        <f>BK256</f>
        <v>0</v>
      </c>
      <c r="L256" s="117"/>
      <c r="M256" s="122"/>
      <c r="P256" s="123">
        <f>P257</f>
        <v>0</v>
      </c>
      <c r="R256" s="123">
        <f>R257</f>
        <v>0</v>
      </c>
      <c r="T256" s="124">
        <f>T257</f>
        <v>0</v>
      </c>
      <c r="AR256" s="118" t="s">
        <v>85</v>
      </c>
      <c r="AT256" s="125" t="s">
        <v>76</v>
      </c>
      <c r="AU256" s="125" t="s">
        <v>85</v>
      </c>
      <c r="AY256" s="118" t="s">
        <v>152</v>
      </c>
      <c r="BK256" s="126">
        <f>BK257</f>
        <v>0</v>
      </c>
    </row>
    <row r="257" spans="2:65" s="1" customFormat="1" ht="21.75" customHeight="1">
      <c r="B257" s="34"/>
      <c r="C257" s="129" t="s">
        <v>442</v>
      </c>
      <c r="D257" s="129" t="s">
        <v>156</v>
      </c>
      <c r="E257" s="130" t="s">
        <v>517</v>
      </c>
      <c r="F257" s="131" t="s">
        <v>806</v>
      </c>
      <c r="G257" s="132" t="s">
        <v>170</v>
      </c>
      <c r="H257" s="133">
        <v>2</v>
      </c>
      <c r="I257" s="134"/>
      <c r="J257" s="135">
        <f>ROUND(I257*H257,2)</f>
        <v>0</v>
      </c>
      <c r="K257" s="131" t="s">
        <v>21</v>
      </c>
      <c r="L257" s="34"/>
      <c r="M257" s="136" t="s">
        <v>21</v>
      </c>
      <c r="N257" s="137" t="s">
        <v>48</v>
      </c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AR257" s="140" t="s">
        <v>161</v>
      </c>
      <c r="AT257" s="140" t="s">
        <v>156</v>
      </c>
      <c r="AU257" s="140" t="s">
        <v>87</v>
      </c>
      <c r="AY257" s="18" t="s">
        <v>152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8" t="s">
        <v>85</v>
      </c>
      <c r="BK257" s="141">
        <f>ROUND(I257*H257,2)</f>
        <v>0</v>
      </c>
      <c r="BL257" s="18" t="s">
        <v>161</v>
      </c>
      <c r="BM257" s="140" t="s">
        <v>807</v>
      </c>
    </row>
    <row r="258" spans="2:65" s="11" customFormat="1" ht="25.9" customHeight="1">
      <c r="B258" s="117"/>
      <c r="D258" s="118" t="s">
        <v>76</v>
      </c>
      <c r="E258" s="119" t="s">
        <v>558</v>
      </c>
      <c r="F258" s="119" t="s">
        <v>559</v>
      </c>
      <c r="I258" s="120"/>
      <c r="J258" s="121">
        <f>BK258</f>
        <v>0</v>
      </c>
      <c r="L258" s="117"/>
      <c r="M258" s="122"/>
      <c r="P258" s="123">
        <f>P259</f>
        <v>0</v>
      </c>
      <c r="R258" s="123">
        <f>R259</f>
        <v>5.0000000000000002E-5</v>
      </c>
      <c r="T258" s="124">
        <f>T259</f>
        <v>0</v>
      </c>
      <c r="AR258" s="118" t="s">
        <v>183</v>
      </c>
      <c r="AT258" s="125" t="s">
        <v>76</v>
      </c>
      <c r="AU258" s="125" t="s">
        <v>77</v>
      </c>
      <c r="AY258" s="118" t="s">
        <v>152</v>
      </c>
      <c r="BK258" s="126">
        <f>BK259</f>
        <v>0</v>
      </c>
    </row>
    <row r="259" spans="2:65" s="11" customFormat="1" ht="22.9" customHeight="1">
      <c r="B259" s="117"/>
      <c r="D259" s="118" t="s">
        <v>76</v>
      </c>
      <c r="E259" s="127" t="s">
        <v>77</v>
      </c>
      <c r="F259" s="127" t="s">
        <v>560</v>
      </c>
      <c r="I259" s="120"/>
      <c r="J259" s="128">
        <f>BK259</f>
        <v>0</v>
      </c>
      <c r="L259" s="117"/>
      <c r="M259" s="122"/>
      <c r="P259" s="123">
        <f>SUM(P260:P261)</f>
        <v>0</v>
      </c>
      <c r="R259" s="123">
        <f>SUM(R260:R261)</f>
        <v>5.0000000000000002E-5</v>
      </c>
      <c r="T259" s="124">
        <f>SUM(T260:T261)</f>
        <v>0</v>
      </c>
      <c r="AR259" s="118" t="s">
        <v>183</v>
      </c>
      <c r="AT259" s="125" t="s">
        <v>76</v>
      </c>
      <c r="AU259" s="125" t="s">
        <v>85</v>
      </c>
      <c r="AY259" s="118" t="s">
        <v>152</v>
      </c>
      <c r="BK259" s="126">
        <f>SUM(BK260:BK261)</f>
        <v>0</v>
      </c>
    </row>
    <row r="260" spans="2:65" s="1" customFormat="1" ht="78" customHeight="1">
      <c r="B260" s="34"/>
      <c r="C260" s="129" t="s">
        <v>447</v>
      </c>
      <c r="D260" s="129" t="s">
        <v>156</v>
      </c>
      <c r="E260" s="130" t="s">
        <v>562</v>
      </c>
      <c r="F260" s="131" t="s">
        <v>563</v>
      </c>
      <c r="G260" s="132" t="s">
        <v>170</v>
      </c>
      <c r="H260" s="133">
        <v>1</v>
      </c>
      <c r="I260" s="134"/>
      <c r="J260" s="135">
        <f>ROUND(I260*H260,2)</f>
        <v>0</v>
      </c>
      <c r="K260" s="131" t="s">
        <v>21</v>
      </c>
      <c r="L260" s="34"/>
      <c r="M260" s="136" t="s">
        <v>21</v>
      </c>
      <c r="N260" s="137" t="s">
        <v>48</v>
      </c>
      <c r="P260" s="138">
        <f>O260*H260</f>
        <v>0</v>
      </c>
      <c r="Q260" s="138">
        <v>0</v>
      </c>
      <c r="R260" s="138">
        <f>Q260*H260</f>
        <v>0</v>
      </c>
      <c r="S260" s="138">
        <v>0</v>
      </c>
      <c r="T260" s="139">
        <f>S260*H260</f>
        <v>0</v>
      </c>
      <c r="AR260" s="140" t="s">
        <v>161</v>
      </c>
      <c r="AT260" s="140" t="s">
        <v>156</v>
      </c>
      <c r="AU260" s="140" t="s">
        <v>87</v>
      </c>
      <c r="AY260" s="18" t="s">
        <v>152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8" t="s">
        <v>85</v>
      </c>
      <c r="BK260" s="141">
        <f>ROUND(I260*H260,2)</f>
        <v>0</v>
      </c>
      <c r="BL260" s="18" t="s">
        <v>161</v>
      </c>
      <c r="BM260" s="140" t="s">
        <v>808</v>
      </c>
    </row>
    <row r="261" spans="2:65" s="1" customFormat="1" ht="37.9" customHeight="1">
      <c r="B261" s="34"/>
      <c r="C261" s="129" t="s">
        <v>451</v>
      </c>
      <c r="D261" s="129" t="s">
        <v>156</v>
      </c>
      <c r="E261" s="130" t="s">
        <v>566</v>
      </c>
      <c r="F261" s="131" t="s">
        <v>567</v>
      </c>
      <c r="G261" s="132" t="s">
        <v>170</v>
      </c>
      <c r="H261" s="133">
        <v>1</v>
      </c>
      <c r="I261" s="134"/>
      <c r="J261" s="135">
        <f>ROUND(I261*H261,2)</f>
        <v>0</v>
      </c>
      <c r="K261" s="131" t="s">
        <v>21</v>
      </c>
      <c r="L261" s="34"/>
      <c r="M261" s="177" t="s">
        <v>21</v>
      </c>
      <c r="N261" s="178" t="s">
        <v>48</v>
      </c>
      <c r="O261" s="179"/>
      <c r="P261" s="180">
        <f>O261*H261</f>
        <v>0</v>
      </c>
      <c r="Q261" s="180">
        <v>5.0000000000000002E-5</v>
      </c>
      <c r="R261" s="180">
        <f>Q261*H261</f>
        <v>5.0000000000000002E-5</v>
      </c>
      <c r="S261" s="180">
        <v>0</v>
      </c>
      <c r="T261" s="181">
        <f>S261*H261</f>
        <v>0</v>
      </c>
      <c r="AR261" s="140" t="s">
        <v>161</v>
      </c>
      <c r="AT261" s="140" t="s">
        <v>156</v>
      </c>
      <c r="AU261" s="140" t="s">
        <v>87</v>
      </c>
      <c r="AY261" s="18" t="s">
        <v>152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8" t="s">
        <v>85</v>
      </c>
      <c r="BK261" s="141">
        <f>ROUND(I261*H261,2)</f>
        <v>0</v>
      </c>
      <c r="BL261" s="18" t="s">
        <v>161</v>
      </c>
      <c r="BM261" s="140" t="s">
        <v>809</v>
      </c>
    </row>
    <row r="262" spans="2:65" s="1" customFormat="1" ht="6.95" customHeight="1">
      <c r="B262" s="43"/>
      <c r="C262" s="44"/>
      <c r="D262" s="44"/>
      <c r="E262" s="44"/>
      <c r="F262" s="44"/>
      <c r="G262" s="44"/>
      <c r="H262" s="44"/>
      <c r="I262" s="44"/>
      <c r="J262" s="44"/>
      <c r="K262" s="44"/>
      <c r="L262" s="34"/>
    </row>
  </sheetData>
  <sheetProtection algorithmName="SHA-512" hashValue="9drnesW1PjBvJk4KSNFMQYzLpB9QCgERIIB+LDg9CyokS1HtiGm5X0T3NMI2luLt8KNVX+VfBamT79G4dC5xtQ==" saltValue="0z7OMmCg4btZmT/kU+nhoetSTAnSl9jPblZ9iO3zXeY4pYzyeiR6iUHceXLYNg7HZhNHan8ZNrAP1X56oXoG+g==" spinCount="100000" sheet="1" objects="1" scenarios="1" formatColumns="0" formatRows="0" autoFilter="0"/>
  <autoFilter ref="C105:K261" xr:uid="{00000000-0009-0000-0000-000003000000}"/>
  <mergeCells count="9">
    <mergeCell ref="E50:H50"/>
    <mergeCell ref="E96:H96"/>
    <mergeCell ref="E98:H98"/>
    <mergeCell ref="L2:V2"/>
    <mergeCell ref="E7:H7"/>
    <mergeCell ref="E9:H9"/>
    <mergeCell ref="E18:H18"/>
    <mergeCell ref="E27:H27"/>
    <mergeCell ref="E48:H48"/>
  </mergeCells>
  <hyperlinks>
    <hyperlink ref="F111" r:id="rId1" xr:uid="{00000000-0004-0000-0300-000000000000}"/>
    <hyperlink ref="F115" r:id="rId2" xr:uid="{00000000-0004-0000-0300-000001000000}"/>
    <hyperlink ref="F118" r:id="rId3" xr:uid="{00000000-0004-0000-0300-000002000000}"/>
    <hyperlink ref="F122" r:id="rId4" xr:uid="{00000000-0004-0000-0300-000003000000}"/>
    <hyperlink ref="F132" r:id="rId5" xr:uid="{00000000-0004-0000-0300-000004000000}"/>
    <hyperlink ref="F136" r:id="rId6" xr:uid="{00000000-0004-0000-0300-000005000000}"/>
    <hyperlink ref="F139" r:id="rId7" xr:uid="{00000000-0004-0000-0300-000006000000}"/>
    <hyperlink ref="F142" r:id="rId8" xr:uid="{00000000-0004-0000-0300-000007000000}"/>
    <hyperlink ref="F145" r:id="rId9" xr:uid="{00000000-0004-0000-0300-000008000000}"/>
    <hyperlink ref="F147" r:id="rId10" xr:uid="{00000000-0004-0000-0300-000009000000}"/>
    <hyperlink ref="F151" r:id="rId11" xr:uid="{00000000-0004-0000-0300-00000A000000}"/>
    <hyperlink ref="F156" r:id="rId12" xr:uid="{00000000-0004-0000-0300-00000B000000}"/>
    <hyperlink ref="F167" r:id="rId13" xr:uid="{00000000-0004-0000-0300-00000C000000}"/>
    <hyperlink ref="F170" r:id="rId14" xr:uid="{00000000-0004-0000-0300-00000D000000}"/>
    <hyperlink ref="F172" r:id="rId15" xr:uid="{00000000-0004-0000-0300-00000E000000}"/>
    <hyperlink ref="F176" r:id="rId16" xr:uid="{00000000-0004-0000-0300-00000F000000}"/>
    <hyperlink ref="F179" r:id="rId17" xr:uid="{00000000-0004-0000-0300-000010000000}"/>
    <hyperlink ref="F181" r:id="rId18" xr:uid="{00000000-0004-0000-0300-000011000000}"/>
    <hyperlink ref="F186" r:id="rId19" xr:uid="{00000000-0004-0000-0300-000012000000}"/>
    <hyperlink ref="F191" r:id="rId20" xr:uid="{00000000-0004-0000-0300-000013000000}"/>
    <hyperlink ref="F198" r:id="rId21" xr:uid="{00000000-0004-0000-0300-000014000000}"/>
    <hyperlink ref="F204" r:id="rId22" xr:uid="{00000000-0004-0000-0300-000015000000}"/>
    <hyperlink ref="F209" r:id="rId23" xr:uid="{00000000-0004-0000-0300-000016000000}"/>
    <hyperlink ref="F212" r:id="rId24" xr:uid="{00000000-0004-0000-0300-000017000000}"/>
    <hyperlink ref="F215" r:id="rId25" xr:uid="{00000000-0004-0000-0300-000018000000}"/>
    <hyperlink ref="F219" r:id="rId26" xr:uid="{00000000-0004-0000-0300-000019000000}"/>
    <hyperlink ref="F223" r:id="rId27" xr:uid="{00000000-0004-0000-0300-00001A000000}"/>
    <hyperlink ref="F227" r:id="rId28" xr:uid="{00000000-0004-0000-0300-00001B000000}"/>
    <hyperlink ref="F244" r:id="rId29" xr:uid="{00000000-0004-0000-0300-00001C000000}"/>
    <hyperlink ref="F247" r:id="rId30" xr:uid="{00000000-0004-0000-0300-00001D000000}"/>
    <hyperlink ref="F253" r:id="rId31" xr:uid="{00000000-0004-0000-0300-00001E000000}"/>
    <hyperlink ref="F255" r:id="rId32" xr:uid="{00000000-0004-0000-0300-00001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05"/>
  <sheetViews>
    <sheetView showGridLines="0" workbookViewId="0">
      <selection activeCell="I156" sqref="I156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96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100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5" t="str">
        <f>'Rekapitulace stavby'!K6</f>
        <v>Sportovní areál obce hájek</v>
      </c>
      <c r="F7" s="306"/>
      <c r="G7" s="306"/>
      <c r="H7" s="306"/>
      <c r="L7" s="21"/>
    </row>
    <row r="8" spans="2:46" s="1" customFormat="1" ht="12" customHeight="1">
      <c r="B8" s="34"/>
      <c r="D8" s="28" t="s">
        <v>101</v>
      </c>
      <c r="L8" s="34"/>
    </row>
    <row r="9" spans="2:46" s="1" customFormat="1" ht="16.5" customHeight="1">
      <c r="B9" s="34"/>
      <c r="E9" s="268" t="s">
        <v>810</v>
      </c>
      <c r="F9" s="307"/>
      <c r="G9" s="307"/>
      <c r="H9" s="307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19</v>
      </c>
      <c r="I11" s="28" t="s">
        <v>20</v>
      </c>
      <c r="J11" s="26" t="s">
        <v>21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27. 2. 2023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28</v>
      </c>
      <c r="I14" s="28" t="s">
        <v>29</v>
      </c>
      <c r="J14" s="26" t="s">
        <v>30</v>
      </c>
      <c r="L14" s="34"/>
    </row>
    <row r="15" spans="2:46" s="1" customFormat="1" ht="18" customHeight="1">
      <c r="B15" s="34"/>
      <c r="E15" s="26" t="s">
        <v>31</v>
      </c>
      <c r="I15" s="28" t="s">
        <v>32</v>
      </c>
      <c r="J15" s="26" t="s">
        <v>21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33</v>
      </c>
      <c r="I17" s="28" t="s">
        <v>29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08" t="str">
        <f>'Rekapitulace stavby'!E14</f>
        <v>Vyplň údaj</v>
      </c>
      <c r="F18" s="289"/>
      <c r="G18" s="289"/>
      <c r="H18" s="289"/>
      <c r="I18" s="28" t="s">
        <v>32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35</v>
      </c>
      <c r="I20" s="28" t="s">
        <v>29</v>
      </c>
      <c r="J20" s="26" t="s">
        <v>36</v>
      </c>
      <c r="L20" s="34"/>
    </row>
    <row r="21" spans="2:12" s="1" customFormat="1" ht="18" customHeight="1">
      <c r="B21" s="34"/>
      <c r="E21" s="26" t="s">
        <v>37</v>
      </c>
      <c r="I21" s="28" t="s">
        <v>32</v>
      </c>
      <c r="J21" s="26" t="s">
        <v>38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40</v>
      </c>
      <c r="I23" s="28" t="s">
        <v>29</v>
      </c>
      <c r="J23" s="26" t="s">
        <v>36</v>
      </c>
      <c r="L23" s="34"/>
    </row>
    <row r="24" spans="2:12" s="1" customFormat="1" ht="18" customHeight="1">
      <c r="B24" s="34"/>
      <c r="E24" s="26" t="s">
        <v>37</v>
      </c>
      <c r="I24" s="28" t="s">
        <v>32</v>
      </c>
      <c r="J24" s="26" t="s">
        <v>38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41</v>
      </c>
      <c r="L26" s="34"/>
    </row>
    <row r="27" spans="2:12" s="7" customFormat="1" ht="71.25" customHeight="1">
      <c r="B27" s="88"/>
      <c r="E27" s="294" t="s">
        <v>42</v>
      </c>
      <c r="F27" s="294"/>
      <c r="G27" s="294"/>
      <c r="H27" s="294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43</v>
      </c>
      <c r="J30" s="65">
        <f>ROUND(J100,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45</v>
      </c>
      <c r="I32" s="37" t="s">
        <v>44</v>
      </c>
      <c r="J32" s="37" t="s">
        <v>46</v>
      </c>
      <c r="L32" s="34"/>
    </row>
    <row r="33" spans="2:12" s="1" customFormat="1" ht="14.45" customHeight="1">
      <c r="B33" s="34"/>
      <c r="D33" s="54" t="s">
        <v>47</v>
      </c>
      <c r="E33" s="28" t="s">
        <v>48</v>
      </c>
      <c r="F33" s="90">
        <f>ROUND((SUM(BE100:BE204)),  2)</f>
        <v>0</v>
      </c>
      <c r="I33" s="91">
        <v>0.21</v>
      </c>
      <c r="J33" s="90">
        <f>ROUND(((SUM(BE100:BE204))*I33),  2)</f>
        <v>0</v>
      </c>
      <c r="L33" s="34"/>
    </row>
    <row r="34" spans="2:12" s="1" customFormat="1" ht="14.45" customHeight="1">
      <c r="B34" s="34"/>
      <c r="E34" s="28" t="s">
        <v>49</v>
      </c>
      <c r="F34" s="90">
        <f>ROUND((SUM(BF100:BF204)),  2)</f>
        <v>0</v>
      </c>
      <c r="I34" s="91">
        <v>0.15</v>
      </c>
      <c r="J34" s="90">
        <f>ROUND(((SUM(BF100:BF204))*I34),  2)</f>
        <v>0</v>
      </c>
      <c r="L34" s="34"/>
    </row>
    <row r="35" spans="2:12" s="1" customFormat="1" ht="14.45" hidden="1" customHeight="1">
      <c r="B35" s="34"/>
      <c r="E35" s="28" t="s">
        <v>50</v>
      </c>
      <c r="F35" s="90">
        <f>ROUND((SUM(BG100:BG204)),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51</v>
      </c>
      <c r="F36" s="90">
        <f>ROUND((SUM(BH100:BH204)),  2)</f>
        <v>0</v>
      </c>
      <c r="I36" s="91">
        <v>0.15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52</v>
      </c>
      <c r="F37" s="90">
        <f>ROUND((SUM(BI100:BI204)),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53</v>
      </c>
      <c r="E39" s="56"/>
      <c r="F39" s="56"/>
      <c r="G39" s="94" t="s">
        <v>54</v>
      </c>
      <c r="H39" s="95" t="s">
        <v>55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103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05" t="str">
        <f>E7</f>
        <v>Sportovní areál obce hájek</v>
      </c>
      <c r="F48" s="306"/>
      <c r="G48" s="306"/>
      <c r="H48" s="306"/>
      <c r="L48" s="34"/>
    </row>
    <row r="49" spans="2:47" s="1" customFormat="1" ht="12" customHeight="1">
      <c r="B49" s="34"/>
      <c r="C49" s="28" t="s">
        <v>101</v>
      </c>
      <c r="L49" s="34"/>
    </row>
    <row r="50" spans="2:47" s="1" customFormat="1" ht="16.5" customHeight="1">
      <c r="B50" s="34"/>
      <c r="E50" s="268" t="str">
        <f>E9</f>
        <v>SO04 - Parkoviště, areálové oplocení</v>
      </c>
      <c r="F50" s="307"/>
      <c r="G50" s="307"/>
      <c r="H50" s="307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obec Hájek</v>
      </c>
      <c r="I52" s="28" t="s">
        <v>24</v>
      </c>
      <c r="J52" s="51" t="str">
        <f>IF(J12="","",J12)</f>
        <v>27. 2. 2023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28</v>
      </c>
      <c r="F54" s="26" t="str">
        <f>E15</f>
        <v>Obec Hájek</v>
      </c>
      <c r="I54" s="28" t="s">
        <v>35</v>
      </c>
      <c r="J54" s="32" t="str">
        <f>E21</f>
        <v>Beniksport s.r.o.</v>
      </c>
      <c r="L54" s="34"/>
    </row>
    <row r="55" spans="2:47" s="1" customFormat="1" ht="15.2" customHeight="1">
      <c r="B55" s="34"/>
      <c r="C55" s="28" t="s">
        <v>33</v>
      </c>
      <c r="F55" s="26" t="str">
        <f>IF(E18="","",E18)</f>
        <v>Vyplň údaj</v>
      </c>
      <c r="I55" s="28" t="s">
        <v>40</v>
      </c>
      <c r="J55" s="32" t="str">
        <f>E24</f>
        <v>Beniksport s.r.o.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104</v>
      </c>
      <c r="D57" s="92"/>
      <c r="E57" s="92"/>
      <c r="F57" s="92"/>
      <c r="G57" s="92"/>
      <c r="H57" s="92"/>
      <c r="I57" s="92"/>
      <c r="J57" s="99" t="s">
        <v>105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75</v>
      </c>
      <c r="J59" s="65">
        <f>J100</f>
        <v>0</v>
      </c>
      <c r="L59" s="34"/>
      <c r="AU59" s="18" t="s">
        <v>106</v>
      </c>
    </row>
    <row r="60" spans="2:47" s="8" customFormat="1" ht="24.95" customHeight="1">
      <c r="B60" s="101"/>
      <c r="D60" s="102" t="s">
        <v>107</v>
      </c>
      <c r="E60" s="103"/>
      <c r="F60" s="103"/>
      <c r="G60" s="103"/>
      <c r="H60" s="103"/>
      <c r="I60" s="103"/>
      <c r="J60" s="104">
        <f>J101</f>
        <v>0</v>
      </c>
      <c r="L60" s="101"/>
    </row>
    <row r="61" spans="2:47" s="9" customFormat="1" ht="19.899999999999999" customHeight="1">
      <c r="B61" s="105"/>
      <c r="D61" s="106" t="s">
        <v>108</v>
      </c>
      <c r="E61" s="107"/>
      <c r="F61" s="107"/>
      <c r="G61" s="107"/>
      <c r="H61" s="107"/>
      <c r="I61" s="107"/>
      <c r="J61" s="108">
        <f>J102</f>
        <v>0</v>
      </c>
      <c r="L61" s="105"/>
    </row>
    <row r="62" spans="2:47" s="9" customFormat="1" ht="14.85" customHeight="1">
      <c r="B62" s="105"/>
      <c r="D62" s="106" t="s">
        <v>109</v>
      </c>
      <c r="E62" s="107"/>
      <c r="F62" s="107"/>
      <c r="G62" s="107"/>
      <c r="H62" s="107"/>
      <c r="I62" s="107"/>
      <c r="J62" s="108">
        <f>J103</f>
        <v>0</v>
      </c>
      <c r="L62" s="105"/>
    </row>
    <row r="63" spans="2:47" s="9" customFormat="1" ht="14.85" customHeight="1">
      <c r="B63" s="105"/>
      <c r="D63" s="106" t="s">
        <v>110</v>
      </c>
      <c r="E63" s="107"/>
      <c r="F63" s="107"/>
      <c r="G63" s="107"/>
      <c r="H63" s="107"/>
      <c r="I63" s="107"/>
      <c r="J63" s="108">
        <f>J107</f>
        <v>0</v>
      </c>
      <c r="L63" s="105"/>
    </row>
    <row r="64" spans="2:47" s="9" customFormat="1" ht="14.85" customHeight="1">
      <c r="B64" s="105"/>
      <c r="D64" s="106" t="s">
        <v>111</v>
      </c>
      <c r="E64" s="107"/>
      <c r="F64" s="107"/>
      <c r="G64" s="107"/>
      <c r="H64" s="107"/>
      <c r="I64" s="107"/>
      <c r="J64" s="108">
        <f>J114</f>
        <v>0</v>
      </c>
      <c r="L64" s="105"/>
    </row>
    <row r="65" spans="2:12" s="9" customFormat="1" ht="14.85" customHeight="1">
      <c r="B65" s="105"/>
      <c r="D65" s="106" t="s">
        <v>112</v>
      </c>
      <c r="E65" s="107"/>
      <c r="F65" s="107"/>
      <c r="G65" s="107"/>
      <c r="H65" s="107"/>
      <c r="I65" s="107"/>
      <c r="J65" s="108">
        <f>J119</f>
        <v>0</v>
      </c>
      <c r="L65" s="105"/>
    </row>
    <row r="66" spans="2:12" s="9" customFormat="1" ht="14.85" customHeight="1">
      <c r="B66" s="105"/>
      <c r="D66" s="106" t="s">
        <v>113</v>
      </c>
      <c r="E66" s="107"/>
      <c r="F66" s="107"/>
      <c r="G66" s="107"/>
      <c r="H66" s="107"/>
      <c r="I66" s="107"/>
      <c r="J66" s="108">
        <f>J123</f>
        <v>0</v>
      </c>
      <c r="L66" s="105"/>
    </row>
    <row r="67" spans="2:12" s="9" customFormat="1" ht="14.85" customHeight="1">
      <c r="B67" s="105"/>
      <c r="D67" s="106" t="s">
        <v>114</v>
      </c>
      <c r="E67" s="107"/>
      <c r="F67" s="107"/>
      <c r="G67" s="107"/>
      <c r="H67" s="107"/>
      <c r="I67" s="107"/>
      <c r="J67" s="108">
        <f>J129</f>
        <v>0</v>
      </c>
      <c r="L67" s="105"/>
    </row>
    <row r="68" spans="2:12" s="9" customFormat="1" ht="19.899999999999999" customHeight="1">
      <c r="B68" s="105"/>
      <c r="D68" s="106" t="s">
        <v>117</v>
      </c>
      <c r="E68" s="107"/>
      <c r="F68" s="107"/>
      <c r="G68" s="107"/>
      <c r="H68" s="107"/>
      <c r="I68" s="107"/>
      <c r="J68" s="108">
        <f>J142</f>
        <v>0</v>
      </c>
      <c r="L68" s="105"/>
    </row>
    <row r="69" spans="2:12" s="9" customFormat="1" ht="14.85" customHeight="1">
      <c r="B69" s="105"/>
      <c r="D69" s="106" t="s">
        <v>118</v>
      </c>
      <c r="E69" s="107"/>
      <c r="F69" s="107"/>
      <c r="G69" s="107"/>
      <c r="H69" s="107"/>
      <c r="I69" s="107"/>
      <c r="J69" s="108">
        <f>J143</f>
        <v>0</v>
      </c>
      <c r="L69" s="105"/>
    </row>
    <row r="70" spans="2:12" s="9" customFormat="1" ht="14.85" customHeight="1">
      <c r="B70" s="105"/>
      <c r="D70" s="106" t="s">
        <v>119</v>
      </c>
      <c r="E70" s="107"/>
      <c r="F70" s="107"/>
      <c r="G70" s="107"/>
      <c r="H70" s="107"/>
      <c r="I70" s="107"/>
      <c r="J70" s="108">
        <f>J148</f>
        <v>0</v>
      </c>
      <c r="L70" s="105"/>
    </row>
    <row r="71" spans="2:12" s="9" customFormat="1" ht="14.85" customHeight="1">
      <c r="B71" s="105"/>
      <c r="D71" s="106" t="s">
        <v>811</v>
      </c>
      <c r="E71" s="107"/>
      <c r="F71" s="107"/>
      <c r="G71" s="107"/>
      <c r="H71" s="107"/>
      <c r="I71" s="107"/>
      <c r="J71" s="108">
        <f>J155</f>
        <v>0</v>
      </c>
      <c r="L71" s="105"/>
    </row>
    <row r="72" spans="2:12" s="9" customFormat="1" ht="19.899999999999999" customHeight="1">
      <c r="B72" s="105"/>
      <c r="D72" s="106" t="s">
        <v>120</v>
      </c>
      <c r="E72" s="107"/>
      <c r="F72" s="107"/>
      <c r="G72" s="107"/>
      <c r="H72" s="107"/>
      <c r="I72" s="107"/>
      <c r="J72" s="108">
        <f>J157</f>
        <v>0</v>
      </c>
      <c r="L72" s="105"/>
    </row>
    <row r="73" spans="2:12" s="9" customFormat="1" ht="14.85" customHeight="1">
      <c r="B73" s="105"/>
      <c r="D73" s="106" t="s">
        <v>121</v>
      </c>
      <c r="E73" s="107"/>
      <c r="F73" s="107"/>
      <c r="G73" s="107"/>
      <c r="H73" s="107"/>
      <c r="I73" s="107"/>
      <c r="J73" s="108">
        <f>J158</f>
        <v>0</v>
      </c>
      <c r="L73" s="105"/>
    </row>
    <row r="74" spans="2:12" s="9" customFormat="1" ht="14.85" customHeight="1">
      <c r="B74" s="105"/>
      <c r="D74" s="106" t="s">
        <v>122</v>
      </c>
      <c r="E74" s="107"/>
      <c r="F74" s="107"/>
      <c r="G74" s="107"/>
      <c r="H74" s="107"/>
      <c r="I74" s="107"/>
      <c r="J74" s="108">
        <f>J164</f>
        <v>0</v>
      </c>
      <c r="L74" s="105"/>
    </row>
    <row r="75" spans="2:12" s="9" customFormat="1" ht="19.899999999999999" customHeight="1">
      <c r="B75" s="105"/>
      <c r="D75" s="106" t="s">
        <v>125</v>
      </c>
      <c r="E75" s="107"/>
      <c r="F75" s="107"/>
      <c r="G75" s="107"/>
      <c r="H75" s="107"/>
      <c r="I75" s="107"/>
      <c r="J75" s="108">
        <f>J179</f>
        <v>0</v>
      </c>
      <c r="L75" s="105"/>
    </row>
    <row r="76" spans="2:12" s="9" customFormat="1" ht="14.85" customHeight="1">
      <c r="B76" s="105"/>
      <c r="D76" s="106" t="s">
        <v>570</v>
      </c>
      <c r="E76" s="107"/>
      <c r="F76" s="107"/>
      <c r="G76" s="107"/>
      <c r="H76" s="107"/>
      <c r="I76" s="107"/>
      <c r="J76" s="108">
        <f>J180</f>
        <v>0</v>
      </c>
      <c r="L76" s="105"/>
    </row>
    <row r="77" spans="2:12" s="9" customFormat="1" ht="14.85" customHeight="1">
      <c r="B77" s="105"/>
      <c r="D77" s="106" t="s">
        <v>812</v>
      </c>
      <c r="E77" s="107"/>
      <c r="F77" s="107"/>
      <c r="G77" s="107"/>
      <c r="H77" s="107"/>
      <c r="I77" s="107"/>
      <c r="J77" s="108">
        <f>J186</f>
        <v>0</v>
      </c>
      <c r="L77" s="105"/>
    </row>
    <row r="78" spans="2:12" s="9" customFormat="1" ht="14.85" customHeight="1">
      <c r="B78" s="105"/>
      <c r="D78" s="106" t="s">
        <v>129</v>
      </c>
      <c r="E78" s="107"/>
      <c r="F78" s="107"/>
      <c r="G78" s="107"/>
      <c r="H78" s="107"/>
      <c r="I78" s="107"/>
      <c r="J78" s="108">
        <f>J191</f>
        <v>0</v>
      </c>
      <c r="L78" s="105"/>
    </row>
    <row r="79" spans="2:12" s="8" customFormat="1" ht="24.95" customHeight="1">
      <c r="B79" s="101"/>
      <c r="D79" s="102" t="s">
        <v>135</v>
      </c>
      <c r="E79" s="103"/>
      <c r="F79" s="103"/>
      <c r="G79" s="103"/>
      <c r="H79" s="103"/>
      <c r="I79" s="103"/>
      <c r="J79" s="104">
        <f>J201</f>
        <v>0</v>
      </c>
      <c r="L79" s="101"/>
    </row>
    <row r="80" spans="2:12" s="9" customFormat="1" ht="19.899999999999999" customHeight="1">
      <c r="B80" s="105"/>
      <c r="D80" s="106" t="s">
        <v>136</v>
      </c>
      <c r="E80" s="107"/>
      <c r="F80" s="107"/>
      <c r="G80" s="107"/>
      <c r="H80" s="107"/>
      <c r="I80" s="107"/>
      <c r="J80" s="108">
        <f>J202</f>
        <v>0</v>
      </c>
      <c r="L80" s="105"/>
    </row>
    <row r="81" spans="2:12" s="1" customFormat="1" ht="21.75" customHeight="1">
      <c r="B81" s="34"/>
      <c r="L81" s="34"/>
    </row>
    <row r="82" spans="2:12" s="1" customFormat="1" ht="6.95" customHeight="1"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4"/>
    </row>
    <row r="86" spans="2:12" s="1" customFormat="1" ht="6.95" customHeight="1"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34"/>
    </row>
    <row r="87" spans="2:12" s="1" customFormat="1" ht="24.95" customHeight="1">
      <c r="B87" s="34"/>
      <c r="C87" s="22" t="s">
        <v>137</v>
      </c>
      <c r="L87" s="34"/>
    </row>
    <row r="88" spans="2:12" s="1" customFormat="1" ht="6.95" customHeight="1">
      <c r="B88" s="34"/>
      <c r="L88" s="34"/>
    </row>
    <row r="89" spans="2:12" s="1" customFormat="1" ht="12" customHeight="1">
      <c r="B89" s="34"/>
      <c r="C89" s="28" t="s">
        <v>16</v>
      </c>
      <c r="L89" s="34"/>
    </row>
    <row r="90" spans="2:12" s="1" customFormat="1" ht="16.5" customHeight="1">
      <c r="B90" s="34"/>
      <c r="E90" s="305" t="str">
        <f>E7</f>
        <v>Sportovní areál obce hájek</v>
      </c>
      <c r="F90" s="306"/>
      <c r="G90" s="306"/>
      <c r="H90" s="306"/>
      <c r="L90" s="34"/>
    </row>
    <row r="91" spans="2:12" s="1" customFormat="1" ht="12" customHeight="1">
      <c r="B91" s="34"/>
      <c r="C91" s="28" t="s">
        <v>101</v>
      </c>
      <c r="L91" s="34"/>
    </row>
    <row r="92" spans="2:12" s="1" customFormat="1" ht="16.5" customHeight="1">
      <c r="B92" s="34"/>
      <c r="E92" s="268" t="str">
        <f>E9</f>
        <v>SO04 - Parkoviště, areálové oplocení</v>
      </c>
      <c r="F92" s="307"/>
      <c r="G92" s="307"/>
      <c r="H92" s="307"/>
      <c r="L92" s="34"/>
    </row>
    <row r="93" spans="2:12" s="1" customFormat="1" ht="6.95" customHeight="1">
      <c r="B93" s="34"/>
      <c r="L93" s="34"/>
    </row>
    <row r="94" spans="2:12" s="1" customFormat="1" ht="12" customHeight="1">
      <c r="B94" s="34"/>
      <c r="C94" s="28" t="s">
        <v>22</v>
      </c>
      <c r="F94" s="26" t="str">
        <f>F12</f>
        <v>obec Hájek</v>
      </c>
      <c r="I94" s="28" t="s">
        <v>24</v>
      </c>
      <c r="J94" s="51" t="str">
        <f>IF(J12="","",J12)</f>
        <v>27. 2. 2023</v>
      </c>
      <c r="L94" s="34"/>
    </row>
    <row r="95" spans="2:12" s="1" customFormat="1" ht="6.95" customHeight="1">
      <c r="B95" s="34"/>
      <c r="L95" s="34"/>
    </row>
    <row r="96" spans="2:12" s="1" customFormat="1" ht="15.2" customHeight="1">
      <c r="B96" s="34"/>
      <c r="C96" s="28" t="s">
        <v>28</v>
      </c>
      <c r="F96" s="26" t="str">
        <f>E15</f>
        <v>Obec Hájek</v>
      </c>
      <c r="I96" s="28" t="s">
        <v>35</v>
      </c>
      <c r="J96" s="32" t="str">
        <f>E21</f>
        <v>Beniksport s.r.o.</v>
      </c>
      <c r="L96" s="34"/>
    </row>
    <row r="97" spans="2:65" s="1" customFormat="1" ht="15.2" customHeight="1">
      <c r="B97" s="34"/>
      <c r="C97" s="28" t="s">
        <v>33</v>
      </c>
      <c r="F97" s="26" t="str">
        <f>IF(E18="","",E18)</f>
        <v>Vyplň údaj</v>
      </c>
      <c r="I97" s="28" t="s">
        <v>40</v>
      </c>
      <c r="J97" s="32" t="str">
        <f>E24</f>
        <v>Beniksport s.r.o.</v>
      </c>
      <c r="L97" s="34"/>
    </row>
    <row r="98" spans="2:65" s="1" customFormat="1" ht="10.35" customHeight="1">
      <c r="B98" s="34"/>
      <c r="L98" s="34"/>
    </row>
    <row r="99" spans="2:65" s="10" customFormat="1" ht="29.25" customHeight="1">
      <c r="B99" s="109"/>
      <c r="C99" s="110" t="s">
        <v>138</v>
      </c>
      <c r="D99" s="111" t="s">
        <v>62</v>
      </c>
      <c r="E99" s="111" t="s">
        <v>58</v>
      </c>
      <c r="F99" s="111" t="s">
        <v>59</v>
      </c>
      <c r="G99" s="111" t="s">
        <v>139</v>
      </c>
      <c r="H99" s="111" t="s">
        <v>140</v>
      </c>
      <c r="I99" s="111" t="s">
        <v>141</v>
      </c>
      <c r="J99" s="111" t="s">
        <v>105</v>
      </c>
      <c r="K99" s="112" t="s">
        <v>142</v>
      </c>
      <c r="L99" s="109"/>
      <c r="M99" s="58" t="s">
        <v>21</v>
      </c>
      <c r="N99" s="59" t="s">
        <v>47</v>
      </c>
      <c r="O99" s="59" t="s">
        <v>143</v>
      </c>
      <c r="P99" s="59" t="s">
        <v>144</v>
      </c>
      <c r="Q99" s="59" t="s">
        <v>145</v>
      </c>
      <c r="R99" s="59" t="s">
        <v>146</v>
      </c>
      <c r="S99" s="59" t="s">
        <v>147</v>
      </c>
      <c r="T99" s="60" t="s">
        <v>148</v>
      </c>
    </row>
    <row r="100" spans="2:65" s="1" customFormat="1" ht="22.9" customHeight="1">
      <c r="B100" s="34"/>
      <c r="C100" s="63" t="s">
        <v>149</v>
      </c>
      <c r="J100" s="113">
        <f>BK100</f>
        <v>0</v>
      </c>
      <c r="L100" s="34"/>
      <c r="M100" s="61"/>
      <c r="N100" s="52"/>
      <c r="O100" s="52"/>
      <c r="P100" s="114">
        <f>P101+P201</f>
        <v>0</v>
      </c>
      <c r="Q100" s="52"/>
      <c r="R100" s="114">
        <f>R101+R201</f>
        <v>570.63191429999995</v>
      </c>
      <c r="S100" s="52"/>
      <c r="T100" s="115">
        <f>T101+T201</f>
        <v>4.5639000000000003</v>
      </c>
      <c r="AT100" s="18" t="s">
        <v>76</v>
      </c>
      <c r="AU100" s="18" t="s">
        <v>106</v>
      </c>
      <c r="BK100" s="116">
        <f>BK101+BK201</f>
        <v>0</v>
      </c>
    </row>
    <row r="101" spans="2:65" s="11" customFormat="1" ht="25.9" customHeight="1">
      <c r="B101" s="117"/>
      <c r="D101" s="118" t="s">
        <v>76</v>
      </c>
      <c r="E101" s="119" t="s">
        <v>150</v>
      </c>
      <c r="F101" s="119" t="s">
        <v>151</v>
      </c>
      <c r="I101" s="120"/>
      <c r="J101" s="121">
        <f>BK101</f>
        <v>0</v>
      </c>
      <c r="L101" s="117"/>
      <c r="M101" s="122"/>
      <c r="P101" s="123">
        <f>P102+P142+P157+P179</f>
        <v>0</v>
      </c>
      <c r="R101" s="123">
        <f>R102+R142+R157+R179</f>
        <v>570.63186429999996</v>
      </c>
      <c r="T101" s="124">
        <f>T102+T142+T157+T179</f>
        <v>4.5639000000000003</v>
      </c>
      <c r="AR101" s="118" t="s">
        <v>85</v>
      </c>
      <c r="AT101" s="125" t="s">
        <v>76</v>
      </c>
      <c r="AU101" s="125" t="s">
        <v>77</v>
      </c>
      <c r="AY101" s="118" t="s">
        <v>152</v>
      </c>
      <c r="BK101" s="126">
        <f>BK102+BK142+BK157+BK179</f>
        <v>0</v>
      </c>
    </row>
    <row r="102" spans="2:65" s="11" customFormat="1" ht="22.9" customHeight="1">
      <c r="B102" s="117"/>
      <c r="D102" s="118" t="s">
        <v>76</v>
      </c>
      <c r="E102" s="127" t="s">
        <v>85</v>
      </c>
      <c r="F102" s="127" t="s">
        <v>153</v>
      </c>
      <c r="I102" s="120"/>
      <c r="J102" s="128">
        <f>BK102</f>
        <v>0</v>
      </c>
      <c r="L102" s="117"/>
      <c r="M102" s="122"/>
      <c r="P102" s="123">
        <f>P103+P107+P114+P119+P123+P129</f>
        <v>0</v>
      </c>
      <c r="R102" s="123">
        <f>R103+R107+R114+R119+R123+R129</f>
        <v>4.6940000000000003E-3</v>
      </c>
      <c r="T102" s="124">
        <f>T103+T107+T114+T119+T123+T129</f>
        <v>0</v>
      </c>
      <c r="AR102" s="118" t="s">
        <v>85</v>
      </c>
      <c r="AT102" s="125" t="s">
        <v>76</v>
      </c>
      <c r="AU102" s="125" t="s">
        <v>85</v>
      </c>
      <c r="AY102" s="118" t="s">
        <v>152</v>
      </c>
      <c r="BK102" s="126">
        <f>BK103+BK107+BK114+BK119+BK123+BK129</f>
        <v>0</v>
      </c>
    </row>
    <row r="103" spans="2:65" s="11" customFormat="1" ht="20.85" customHeight="1">
      <c r="B103" s="117"/>
      <c r="D103" s="118" t="s">
        <v>76</v>
      </c>
      <c r="E103" s="127" t="s">
        <v>154</v>
      </c>
      <c r="F103" s="127" t="s">
        <v>155</v>
      </c>
      <c r="I103" s="120"/>
      <c r="J103" s="128">
        <f>BK103</f>
        <v>0</v>
      </c>
      <c r="L103" s="117"/>
      <c r="M103" s="122"/>
      <c r="P103" s="123">
        <f>SUM(P104:P106)</f>
        <v>0</v>
      </c>
      <c r="R103" s="123">
        <f>SUM(R104:R106)</f>
        <v>0</v>
      </c>
      <c r="T103" s="124">
        <f>SUM(T104:T106)</f>
        <v>0</v>
      </c>
      <c r="AR103" s="118" t="s">
        <v>85</v>
      </c>
      <c r="AT103" s="125" t="s">
        <v>76</v>
      </c>
      <c r="AU103" s="125" t="s">
        <v>87</v>
      </c>
      <c r="AY103" s="118" t="s">
        <v>152</v>
      </c>
      <c r="BK103" s="126">
        <f>SUM(BK104:BK106)</f>
        <v>0</v>
      </c>
    </row>
    <row r="104" spans="2:65" s="1" customFormat="1" ht="24.2" customHeight="1">
      <c r="B104" s="34"/>
      <c r="C104" s="129" t="s">
        <v>85</v>
      </c>
      <c r="D104" s="129" t="s">
        <v>156</v>
      </c>
      <c r="E104" s="130" t="s">
        <v>157</v>
      </c>
      <c r="F104" s="131" t="s">
        <v>158</v>
      </c>
      <c r="G104" s="132" t="s">
        <v>159</v>
      </c>
      <c r="H104" s="133">
        <v>700</v>
      </c>
      <c r="I104" s="134"/>
      <c r="J104" s="135">
        <f>ROUND(I104*H104,2)</f>
        <v>0</v>
      </c>
      <c r="K104" s="131" t="s">
        <v>160</v>
      </c>
      <c r="L104" s="34"/>
      <c r="M104" s="136" t="s">
        <v>21</v>
      </c>
      <c r="N104" s="137" t="s">
        <v>48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161</v>
      </c>
      <c r="AT104" s="140" t="s">
        <v>156</v>
      </c>
      <c r="AU104" s="140" t="s">
        <v>162</v>
      </c>
      <c r="AY104" s="18" t="s">
        <v>152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85</v>
      </c>
      <c r="BK104" s="141">
        <f>ROUND(I104*H104,2)</f>
        <v>0</v>
      </c>
      <c r="BL104" s="18" t="s">
        <v>161</v>
      </c>
      <c r="BM104" s="140" t="s">
        <v>813</v>
      </c>
    </row>
    <row r="105" spans="2:65" s="1" customFormat="1" ht="11.25">
      <c r="B105" s="34"/>
      <c r="D105" s="142" t="s">
        <v>164</v>
      </c>
      <c r="F105" s="143" t="s">
        <v>165</v>
      </c>
      <c r="I105" s="144"/>
      <c r="L105" s="34"/>
      <c r="M105" s="145"/>
      <c r="T105" s="55"/>
      <c r="AT105" s="18" t="s">
        <v>164</v>
      </c>
      <c r="AU105" s="18" t="s">
        <v>162</v>
      </c>
    </row>
    <row r="106" spans="2:65" s="12" customFormat="1" ht="11.25">
      <c r="B106" s="146"/>
      <c r="D106" s="147" t="s">
        <v>166</v>
      </c>
      <c r="E106" s="148" t="s">
        <v>21</v>
      </c>
      <c r="F106" s="149" t="s">
        <v>814</v>
      </c>
      <c r="H106" s="150">
        <v>700</v>
      </c>
      <c r="I106" s="151"/>
      <c r="L106" s="146"/>
      <c r="M106" s="152"/>
      <c r="T106" s="153"/>
      <c r="AT106" s="148" t="s">
        <v>166</v>
      </c>
      <c r="AU106" s="148" t="s">
        <v>162</v>
      </c>
      <c r="AV106" s="12" t="s">
        <v>87</v>
      </c>
      <c r="AW106" s="12" t="s">
        <v>39</v>
      </c>
      <c r="AX106" s="12" t="s">
        <v>85</v>
      </c>
      <c r="AY106" s="148" t="s">
        <v>152</v>
      </c>
    </row>
    <row r="107" spans="2:65" s="11" customFormat="1" ht="20.85" customHeight="1">
      <c r="B107" s="117"/>
      <c r="D107" s="118" t="s">
        <v>76</v>
      </c>
      <c r="E107" s="127" t="s">
        <v>181</v>
      </c>
      <c r="F107" s="127" t="s">
        <v>182</v>
      </c>
      <c r="I107" s="120"/>
      <c r="J107" s="128">
        <f>BK107</f>
        <v>0</v>
      </c>
      <c r="L107" s="117"/>
      <c r="M107" s="122"/>
      <c r="P107" s="123">
        <f>SUM(P108:P113)</f>
        <v>0</v>
      </c>
      <c r="R107" s="123">
        <f>SUM(R108:R113)</f>
        <v>0</v>
      </c>
      <c r="T107" s="124">
        <f>SUM(T108:T113)</f>
        <v>0</v>
      </c>
      <c r="AR107" s="118" t="s">
        <v>85</v>
      </c>
      <c r="AT107" s="125" t="s">
        <v>76</v>
      </c>
      <c r="AU107" s="125" t="s">
        <v>87</v>
      </c>
      <c r="AY107" s="118" t="s">
        <v>152</v>
      </c>
      <c r="BK107" s="126">
        <f>SUM(BK108:BK113)</f>
        <v>0</v>
      </c>
    </row>
    <row r="108" spans="2:65" s="1" customFormat="1" ht="24.2" customHeight="1">
      <c r="B108" s="34"/>
      <c r="C108" s="129" t="s">
        <v>87</v>
      </c>
      <c r="D108" s="129" t="s">
        <v>156</v>
      </c>
      <c r="E108" s="130" t="s">
        <v>184</v>
      </c>
      <c r="F108" s="131" t="s">
        <v>185</v>
      </c>
      <c r="G108" s="132" t="s">
        <v>159</v>
      </c>
      <c r="H108" s="133">
        <v>700</v>
      </c>
      <c r="I108" s="134"/>
      <c r="J108" s="135">
        <f>ROUND(I108*H108,2)</f>
        <v>0</v>
      </c>
      <c r="K108" s="131" t="s">
        <v>160</v>
      </c>
      <c r="L108" s="34"/>
      <c r="M108" s="136" t="s">
        <v>21</v>
      </c>
      <c r="N108" s="137" t="s">
        <v>48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9">
        <f>S108*H108</f>
        <v>0</v>
      </c>
      <c r="AR108" s="140" t="s">
        <v>161</v>
      </c>
      <c r="AT108" s="140" t="s">
        <v>156</v>
      </c>
      <c r="AU108" s="140" t="s">
        <v>162</v>
      </c>
      <c r="AY108" s="18" t="s">
        <v>152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85</v>
      </c>
      <c r="BK108" s="141">
        <f>ROUND(I108*H108,2)</f>
        <v>0</v>
      </c>
      <c r="BL108" s="18" t="s">
        <v>161</v>
      </c>
      <c r="BM108" s="140" t="s">
        <v>815</v>
      </c>
    </row>
    <row r="109" spans="2:65" s="1" customFormat="1" ht="11.25">
      <c r="B109" s="34"/>
      <c r="D109" s="142" t="s">
        <v>164</v>
      </c>
      <c r="F109" s="143" t="s">
        <v>187</v>
      </c>
      <c r="I109" s="144"/>
      <c r="L109" s="34"/>
      <c r="M109" s="145"/>
      <c r="T109" s="55"/>
      <c r="AT109" s="18" t="s">
        <v>164</v>
      </c>
      <c r="AU109" s="18" t="s">
        <v>162</v>
      </c>
    </row>
    <row r="110" spans="2:65" s="12" customFormat="1" ht="11.25">
      <c r="B110" s="146"/>
      <c r="D110" s="147" t="s">
        <v>166</v>
      </c>
      <c r="E110" s="148" t="s">
        <v>21</v>
      </c>
      <c r="F110" s="149" t="s">
        <v>814</v>
      </c>
      <c r="H110" s="150">
        <v>700</v>
      </c>
      <c r="I110" s="151"/>
      <c r="L110" s="146"/>
      <c r="M110" s="152"/>
      <c r="T110" s="153"/>
      <c r="AT110" s="148" t="s">
        <v>166</v>
      </c>
      <c r="AU110" s="148" t="s">
        <v>162</v>
      </c>
      <c r="AV110" s="12" t="s">
        <v>87</v>
      </c>
      <c r="AW110" s="12" t="s">
        <v>39</v>
      </c>
      <c r="AX110" s="12" t="s">
        <v>85</v>
      </c>
      <c r="AY110" s="148" t="s">
        <v>152</v>
      </c>
    </row>
    <row r="111" spans="2:65" s="1" customFormat="1" ht="33" customHeight="1">
      <c r="B111" s="34"/>
      <c r="C111" s="129" t="s">
        <v>162</v>
      </c>
      <c r="D111" s="129" t="s">
        <v>156</v>
      </c>
      <c r="E111" s="130" t="s">
        <v>816</v>
      </c>
      <c r="F111" s="131" t="s">
        <v>817</v>
      </c>
      <c r="G111" s="132" t="s">
        <v>192</v>
      </c>
      <c r="H111" s="133">
        <v>87.2</v>
      </c>
      <c r="I111" s="134"/>
      <c r="J111" s="135">
        <f>ROUND(I111*H111,2)</f>
        <v>0</v>
      </c>
      <c r="K111" s="131" t="s">
        <v>160</v>
      </c>
      <c r="L111" s="34"/>
      <c r="M111" s="136" t="s">
        <v>21</v>
      </c>
      <c r="N111" s="137" t="s">
        <v>48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9">
        <f>S111*H111</f>
        <v>0</v>
      </c>
      <c r="AR111" s="140" t="s">
        <v>161</v>
      </c>
      <c r="AT111" s="140" t="s">
        <v>156</v>
      </c>
      <c r="AU111" s="140" t="s">
        <v>162</v>
      </c>
      <c r="AY111" s="18" t="s">
        <v>152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85</v>
      </c>
      <c r="BK111" s="141">
        <f>ROUND(I111*H111,2)</f>
        <v>0</v>
      </c>
      <c r="BL111" s="18" t="s">
        <v>161</v>
      </c>
      <c r="BM111" s="140" t="s">
        <v>818</v>
      </c>
    </row>
    <row r="112" spans="2:65" s="1" customFormat="1" ht="11.25">
      <c r="B112" s="34"/>
      <c r="D112" s="142" t="s">
        <v>164</v>
      </c>
      <c r="F112" s="143" t="s">
        <v>819</v>
      </c>
      <c r="I112" s="144"/>
      <c r="L112" s="34"/>
      <c r="M112" s="145"/>
      <c r="T112" s="55"/>
      <c r="AT112" s="18" t="s">
        <v>164</v>
      </c>
      <c r="AU112" s="18" t="s">
        <v>162</v>
      </c>
    </row>
    <row r="113" spans="2:65" s="12" customFormat="1" ht="11.25">
      <c r="B113" s="146"/>
      <c r="D113" s="147" t="s">
        <v>166</v>
      </c>
      <c r="E113" s="148" t="s">
        <v>21</v>
      </c>
      <c r="F113" s="149" t="s">
        <v>820</v>
      </c>
      <c r="H113" s="150">
        <v>87.2</v>
      </c>
      <c r="I113" s="151"/>
      <c r="L113" s="146"/>
      <c r="M113" s="152"/>
      <c r="T113" s="153"/>
      <c r="AT113" s="148" t="s">
        <v>166</v>
      </c>
      <c r="AU113" s="148" t="s">
        <v>162</v>
      </c>
      <c r="AV113" s="12" t="s">
        <v>87</v>
      </c>
      <c r="AW113" s="12" t="s">
        <v>39</v>
      </c>
      <c r="AX113" s="12" t="s">
        <v>85</v>
      </c>
      <c r="AY113" s="148" t="s">
        <v>152</v>
      </c>
    </row>
    <row r="114" spans="2:65" s="11" customFormat="1" ht="20.85" customHeight="1">
      <c r="B114" s="117"/>
      <c r="D114" s="118" t="s">
        <v>76</v>
      </c>
      <c r="E114" s="127" t="s">
        <v>196</v>
      </c>
      <c r="F114" s="127" t="s">
        <v>197</v>
      </c>
      <c r="I114" s="120"/>
      <c r="J114" s="128">
        <f>BK114</f>
        <v>0</v>
      </c>
      <c r="L114" s="117"/>
      <c r="M114" s="122"/>
      <c r="P114" s="123">
        <f>SUM(P115:P118)</f>
        <v>0</v>
      </c>
      <c r="R114" s="123">
        <f>SUM(R115:R118)</f>
        <v>0</v>
      </c>
      <c r="T114" s="124">
        <f>SUM(T115:T118)</f>
        <v>0</v>
      </c>
      <c r="AR114" s="118" t="s">
        <v>85</v>
      </c>
      <c r="AT114" s="125" t="s">
        <v>76</v>
      </c>
      <c r="AU114" s="125" t="s">
        <v>87</v>
      </c>
      <c r="AY114" s="118" t="s">
        <v>152</v>
      </c>
      <c r="BK114" s="126">
        <f>SUM(BK115:BK118)</f>
        <v>0</v>
      </c>
    </row>
    <row r="115" spans="2:65" s="1" customFormat="1" ht="24.2" customHeight="1">
      <c r="B115" s="34"/>
      <c r="C115" s="129" t="s">
        <v>161</v>
      </c>
      <c r="D115" s="129" t="s">
        <v>156</v>
      </c>
      <c r="E115" s="130" t="s">
        <v>579</v>
      </c>
      <c r="F115" s="131" t="s">
        <v>580</v>
      </c>
      <c r="G115" s="132" t="s">
        <v>192</v>
      </c>
      <c r="H115" s="133">
        <v>2.52</v>
      </c>
      <c r="I115" s="134"/>
      <c r="J115" s="135">
        <f>ROUND(I115*H115,2)</f>
        <v>0</v>
      </c>
      <c r="K115" s="131" t="s">
        <v>160</v>
      </c>
      <c r="L115" s="34"/>
      <c r="M115" s="136" t="s">
        <v>21</v>
      </c>
      <c r="N115" s="137" t="s">
        <v>48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161</v>
      </c>
      <c r="AT115" s="140" t="s">
        <v>156</v>
      </c>
      <c r="AU115" s="140" t="s">
        <v>162</v>
      </c>
      <c r="AY115" s="18" t="s">
        <v>152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8" t="s">
        <v>85</v>
      </c>
      <c r="BK115" s="141">
        <f>ROUND(I115*H115,2)</f>
        <v>0</v>
      </c>
      <c r="BL115" s="18" t="s">
        <v>161</v>
      </c>
      <c r="BM115" s="140" t="s">
        <v>821</v>
      </c>
    </row>
    <row r="116" spans="2:65" s="1" customFormat="1" ht="11.25">
      <c r="B116" s="34"/>
      <c r="D116" s="142" t="s">
        <v>164</v>
      </c>
      <c r="F116" s="143" t="s">
        <v>582</v>
      </c>
      <c r="I116" s="144"/>
      <c r="L116" s="34"/>
      <c r="M116" s="145"/>
      <c r="T116" s="55"/>
      <c r="AT116" s="18" t="s">
        <v>164</v>
      </c>
      <c r="AU116" s="18" t="s">
        <v>162</v>
      </c>
    </row>
    <row r="117" spans="2:65" s="13" customFormat="1" ht="11.25">
      <c r="B117" s="154"/>
      <c r="D117" s="147" t="s">
        <v>166</v>
      </c>
      <c r="E117" s="155" t="s">
        <v>21</v>
      </c>
      <c r="F117" s="156" t="s">
        <v>822</v>
      </c>
      <c r="H117" s="155" t="s">
        <v>21</v>
      </c>
      <c r="I117" s="157"/>
      <c r="L117" s="154"/>
      <c r="M117" s="158"/>
      <c r="T117" s="159"/>
      <c r="AT117" s="155" t="s">
        <v>166</v>
      </c>
      <c r="AU117" s="155" t="s">
        <v>162</v>
      </c>
      <c r="AV117" s="13" t="s">
        <v>85</v>
      </c>
      <c r="AW117" s="13" t="s">
        <v>39</v>
      </c>
      <c r="AX117" s="13" t="s">
        <v>77</v>
      </c>
      <c r="AY117" s="155" t="s">
        <v>152</v>
      </c>
    </row>
    <row r="118" spans="2:65" s="12" customFormat="1" ht="11.25">
      <c r="B118" s="146"/>
      <c r="D118" s="147" t="s">
        <v>166</v>
      </c>
      <c r="E118" s="148" t="s">
        <v>21</v>
      </c>
      <c r="F118" s="149" t="s">
        <v>823</v>
      </c>
      <c r="H118" s="150">
        <v>2.52</v>
      </c>
      <c r="I118" s="151"/>
      <c r="L118" s="146"/>
      <c r="M118" s="152"/>
      <c r="T118" s="153"/>
      <c r="AT118" s="148" t="s">
        <v>166</v>
      </c>
      <c r="AU118" s="148" t="s">
        <v>162</v>
      </c>
      <c r="AV118" s="12" t="s">
        <v>87</v>
      </c>
      <c r="AW118" s="12" t="s">
        <v>39</v>
      </c>
      <c r="AX118" s="12" t="s">
        <v>85</v>
      </c>
      <c r="AY118" s="148" t="s">
        <v>152</v>
      </c>
    </row>
    <row r="119" spans="2:65" s="11" customFormat="1" ht="20.85" customHeight="1">
      <c r="B119" s="117"/>
      <c r="D119" s="118" t="s">
        <v>76</v>
      </c>
      <c r="E119" s="127" t="s">
        <v>208</v>
      </c>
      <c r="F119" s="127" t="s">
        <v>209</v>
      </c>
      <c r="I119" s="120"/>
      <c r="J119" s="128">
        <f>BK119</f>
        <v>0</v>
      </c>
      <c r="L119" s="117"/>
      <c r="M119" s="122"/>
      <c r="P119" s="123">
        <f>SUM(P120:P122)</f>
        <v>0</v>
      </c>
      <c r="R119" s="123">
        <f>SUM(R120:R122)</f>
        <v>0</v>
      </c>
      <c r="T119" s="124">
        <f>SUM(T120:T122)</f>
        <v>0</v>
      </c>
      <c r="AR119" s="118" t="s">
        <v>85</v>
      </c>
      <c r="AT119" s="125" t="s">
        <v>76</v>
      </c>
      <c r="AU119" s="125" t="s">
        <v>87</v>
      </c>
      <c r="AY119" s="118" t="s">
        <v>152</v>
      </c>
      <c r="BK119" s="126">
        <f>SUM(BK120:BK122)</f>
        <v>0</v>
      </c>
    </row>
    <row r="120" spans="2:65" s="1" customFormat="1" ht="62.65" customHeight="1">
      <c r="B120" s="34"/>
      <c r="C120" s="129" t="s">
        <v>183</v>
      </c>
      <c r="D120" s="129" t="s">
        <v>156</v>
      </c>
      <c r="E120" s="130" t="s">
        <v>211</v>
      </c>
      <c r="F120" s="131" t="s">
        <v>212</v>
      </c>
      <c r="G120" s="132" t="s">
        <v>192</v>
      </c>
      <c r="H120" s="133">
        <v>159.72</v>
      </c>
      <c r="I120" s="134"/>
      <c r="J120" s="135">
        <f>ROUND(I120*H120,2)</f>
        <v>0</v>
      </c>
      <c r="K120" s="131" t="s">
        <v>160</v>
      </c>
      <c r="L120" s="34"/>
      <c r="M120" s="136" t="s">
        <v>21</v>
      </c>
      <c r="N120" s="137" t="s">
        <v>48</v>
      </c>
      <c r="P120" s="138">
        <f>O120*H120</f>
        <v>0</v>
      </c>
      <c r="Q120" s="138">
        <v>0</v>
      </c>
      <c r="R120" s="138">
        <f>Q120*H120</f>
        <v>0</v>
      </c>
      <c r="S120" s="138">
        <v>0</v>
      </c>
      <c r="T120" s="139">
        <f>S120*H120</f>
        <v>0</v>
      </c>
      <c r="AR120" s="140" t="s">
        <v>161</v>
      </c>
      <c r="AT120" s="140" t="s">
        <v>156</v>
      </c>
      <c r="AU120" s="140" t="s">
        <v>162</v>
      </c>
      <c r="AY120" s="18" t="s">
        <v>152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8" t="s">
        <v>85</v>
      </c>
      <c r="BK120" s="141">
        <f>ROUND(I120*H120,2)</f>
        <v>0</v>
      </c>
      <c r="BL120" s="18" t="s">
        <v>161</v>
      </c>
      <c r="BM120" s="140" t="s">
        <v>824</v>
      </c>
    </row>
    <row r="121" spans="2:65" s="1" customFormat="1" ht="11.25">
      <c r="B121" s="34"/>
      <c r="D121" s="142" t="s">
        <v>164</v>
      </c>
      <c r="F121" s="143" t="s">
        <v>214</v>
      </c>
      <c r="I121" s="144"/>
      <c r="L121" s="34"/>
      <c r="M121" s="145"/>
      <c r="T121" s="55"/>
      <c r="AT121" s="18" t="s">
        <v>164</v>
      </c>
      <c r="AU121" s="18" t="s">
        <v>162</v>
      </c>
    </row>
    <row r="122" spans="2:65" s="12" customFormat="1" ht="11.25">
      <c r="B122" s="146"/>
      <c r="D122" s="147" t="s">
        <v>166</v>
      </c>
      <c r="E122" s="148" t="s">
        <v>21</v>
      </c>
      <c r="F122" s="149" t="s">
        <v>825</v>
      </c>
      <c r="H122" s="150">
        <v>159.72</v>
      </c>
      <c r="I122" s="151"/>
      <c r="L122" s="146"/>
      <c r="M122" s="152"/>
      <c r="T122" s="153"/>
      <c r="AT122" s="148" t="s">
        <v>166</v>
      </c>
      <c r="AU122" s="148" t="s">
        <v>162</v>
      </c>
      <c r="AV122" s="12" t="s">
        <v>87</v>
      </c>
      <c r="AW122" s="12" t="s">
        <v>39</v>
      </c>
      <c r="AX122" s="12" t="s">
        <v>85</v>
      </c>
      <c r="AY122" s="148" t="s">
        <v>152</v>
      </c>
    </row>
    <row r="123" spans="2:65" s="11" customFormat="1" ht="20.85" customHeight="1">
      <c r="B123" s="117"/>
      <c r="D123" s="118" t="s">
        <v>76</v>
      </c>
      <c r="E123" s="127" t="s">
        <v>238</v>
      </c>
      <c r="F123" s="127" t="s">
        <v>239</v>
      </c>
      <c r="I123" s="120"/>
      <c r="J123" s="128">
        <f>BK123</f>
        <v>0</v>
      </c>
      <c r="L123" s="117"/>
      <c r="M123" s="122"/>
      <c r="P123" s="123">
        <f>SUM(P124:P128)</f>
        <v>0</v>
      </c>
      <c r="R123" s="123">
        <f>SUM(R124:R128)</f>
        <v>0</v>
      </c>
      <c r="T123" s="124">
        <f>SUM(T124:T128)</f>
        <v>0</v>
      </c>
      <c r="AR123" s="118" t="s">
        <v>85</v>
      </c>
      <c r="AT123" s="125" t="s">
        <v>76</v>
      </c>
      <c r="AU123" s="125" t="s">
        <v>87</v>
      </c>
      <c r="AY123" s="118" t="s">
        <v>152</v>
      </c>
      <c r="BK123" s="126">
        <f>SUM(BK124:BK128)</f>
        <v>0</v>
      </c>
    </row>
    <row r="124" spans="2:65" s="1" customFormat="1" ht="44.25" customHeight="1">
      <c r="B124" s="34"/>
      <c r="C124" s="129" t="s">
        <v>189</v>
      </c>
      <c r="D124" s="129" t="s">
        <v>156</v>
      </c>
      <c r="E124" s="130" t="s">
        <v>246</v>
      </c>
      <c r="F124" s="131" t="s">
        <v>247</v>
      </c>
      <c r="G124" s="132" t="s">
        <v>192</v>
      </c>
      <c r="H124" s="133">
        <v>66.959999999999994</v>
      </c>
      <c r="I124" s="134"/>
      <c r="J124" s="135">
        <f>ROUND(I124*H124,2)</f>
        <v>0</v>
      </c>
      <c r="K124" s="131" t="s">
        <v>160</v>
      </c>
      <c r="L124" s="34"/>
      <c r="M124" s="136" t="s">
        <v>21</v>
      </c>
      <c r="N124" s="137" t="s">
        <v>48</v>
      </c>
      <c r="P124" s="138">
        <f>O124*H124</f>
        <v>0</v>
      </c>
      <c r="Q124" s="138">
        <v>0</v>
      </c>
      <c r="R124" s="138">
        <f>Q124*H124</f>
        <v>0</v>
      </c>
      <c r="S124" s="138">
        <v>0</v>
      </c>
      <c r="T124" s="139">
        <f>S124*H124</f>
        <v>0</v>
      </c>
      <c r="AR124" s="140" t="s">
        <v>161</v>
      </c>
      <c r="AT124" s="140" t="s">
        <v>156</v>
      </c>
      <c r="AU124" s="140" t="s">
        <v>162</v>
      </c>
      <c r="AY124" s="18" t="s">
        <v>152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85</v>
      </c>
      <c r="BK124" s="141">
        <f>ROUND(I124*H124,2)</f>
        <v>0</v>
      </c>
      <c r="BL124" s="18" t="s">
        <v>161</v>
      </c>
      <c r="BM124" s="140" t="s">
        <v>826</v>
      </c>
    </row>
    <row r="125" spans="2:65" s="1" customFormat="1" ht="11.25">
      <c r="B125" s="34"/>
      <c r="D125" s="142" t="s">
        <v>164</v>
      </c>
      <c r="F125" s="143" t="s">
        <v>249</v>
      </c>
      <c r="I125" s="144"/>
      <c r="L125" s="34"/>
      <c r="M125" s="145"/>
      <c r="T125" s="55"/>
      <c r="AT125" s="18" t="s">
        <v>164</v>
      </c>
      <c r="AU125" s="18" t="s">
        <v>162</v>
      </c>
    </row>
    <row r="126" spans="2:65" s="12" customFormat="1" ht="11.25">
      <c r="B126" s="146"/>
      <c r="D126" s="147" t="s">
        <v>166</v>
      </c>
      <c r="E126" s="148" t="s">
        <v>21</v>
      </c>
      <c r="F126" s="149" t="s">
        <v>827</v>
      </c>
      <c r="H126" s="150">
        <v>66.959999999999994</v>
      </c>
      <c r="I126" s="151"/>
      <c r="L126" s="146"/>
      <c r="M126" s="152"/>
      <c r="T126" s="153"/>
      <c r="AT126" s="148" t="s">
        <v>166</v>
      </c>
      <c r="AU126" s="148" t="s">
        <v>162</v>
      </c>
      <c r="AV126" s="12" t="s">
        <v>87</v>
      </c>
      <c r="AW126" s="12" t="s">
        <v>39</v>
      </c>
      <c r="AX126" s="12" t="s">
        <v>85</v>
      </c>
      <c r="AY126" s="148" t="s">
        <v>152</v>
      </c>
    </row>
    <row r="127" spans="2:65" s="1" customFormat="1" ht="37.9" customHeight="1">
      <c r="B127" s="34"/>
      <c r="C127" s="129" t="s">
        <v>198</v>
      </c>
      <c r="D127" s="129" t="s">
        <v>156</v>
      </c>
      <c r="E127" s="130" t="s">
        <v>241</v>
      </c>
      <c r="F127" s="131" t="s">
        <v>242</v>
      </c>
      <c r="G127" s="132" t="s">
        <v>192</v>
      </c>
      <c r="H127" s="133">
        <v>159.72</v>
      </c>
      <c r="I127" s="134"/>
      <c r="J127" s="135">
        <f>ROUND(I127*H127,2)</f>
        <v>0</v>
      </c>
      <c r="K127" s="131" t="s">
        <v>160</v>
      </c>
      <c r="L127" s="34"/>
      <c r="M127" s="136" t="s">
        <v>21</v>
      </c>
      <c r="N127" s="137" t="s">
        <v>48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161</v>
      </c>
      <c r="AT127" s="140" t="s">
        <v>156</v>
      </c>
      <c r="AU127" s="140" t="s">
        <v>162</v>
      </c>
      <c r="AY127" s="18" t="s">
        <v>152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85</v>
      </c>
      <c r="BK127" s="141">
        <f>ROUND(I127*H127,2)</f>
        <v>0</v>
      </c>
      <c r="BL127" s="18" t="s">
        <v>161</v>
      </c>
      <c r="BM127" s="140" t="s">
        <v>828</v>
      </c>
    </row>
    <row r="128" spans="2:65" s="1" customFormat="1" ht="11.25">
      <c r="B128" s="34"/>
      <c r="D128" s="142" t="s">
        <v>164</v>
      </c>
      <c r="F128" s="143" t="s">
        <v>244</v>
      </c>
      <c r="I128" s="144"/>
      <c r="L128" s="34"/>
      <c r="M128" s="145"/>
      <c r="T128" s="55"/>
      <c r="AT128" s="18" t="s">
        <v>164</v>
      </c>
      <c r="AU128" s="18" t="s">
        <v>162</v>
      </c>
    </row>
    <row r="129" spans="2:65" s="11" customFormat="1" ht="20.85" customHeight="1">
      <c r="B129" s="117"/>
      <c r="D129" s="118" t="s">
        <v>76</v>
      </c>
      <c r="E129" s="127" t="s">
        <v>251</v>
      </c>
      <c r="F129" s="127" t="s">
        <v>252</v>
      </c>
      <c r="I129" s="120"/>
      <c r="J129" s="128">
        <f>BK129</f>
        <v>0</v>
      </c>
      <c r="L129" s="117"/>
      <c r="M129" s="122"/>
      <c r="P129" s="123">
        <f>SUM(P130:P141)</f>
        <v>0</v>
      </c>
      <c r="R129" s="123">
        <f>SUM(R130:R141)</f>
        <v>4.6940000000000003E-3</v>
      </c>
      <c r="T129" s="124">
        <f>SUM(T130:T141)</f>
        <v>0</v>
      </c>
      <c r="AR129" s="118" t="s">
        <v>85</v>
      </c>
      <c r="AT129" s="125" t="s">
        <v>76</v>
      </c>
      <c r="AU129" s="125" t="s">
        <v>87</v>
      </c>
      <c r="AY129" s="118" t="s">
        <v>152</v>
      </c>
      <c r="BK129" s="126">
        <f>SUM(BK130:BK141)</f>
        <v>0</v>
      </c>
    </row>
    <row r="130" spans="2:65" s="1" customFormat="1" ht="55.5" customHeight="1">
      <c r="B130" s="34"/>
      <c r="C130" s="129" t="s">
        <v>210</v>
      </c>
      <c r="D130" s="129" t="s">
        <v>156</v>
      </c>
      <c r="E130" s="130" t="s">
        <v>253</v>
      </c>
      <c r="F130" s="131" t="s">
        <v>254</v>
      </c>
      <c r="G130" s="132" t="s">
        <v>159</v>
      </c>
      <c r="H130" s="133">
        <v>149</v>
      </c>
      <c r="I130" s="134"/>
      <c r="J130" s="135">
        <f>ROUND(I130*H130,2)</f>
        <v>0</v>
      </c>
      <c r="K130" s="131" t="s">
        <v>160</v>
      </c>
      <c r="L130" s="34"/>
      <c r="M130" s="136" t="s">
        <v>21</v>
      </c>
      <c r="N130" s="137" t="s">
        <v>48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161</v>
      </c>
      <c r="AT130" s="140" t="s">
        <v>156</v>
      </c>
      <c r="AU130" s="140" t="s">
        <v>162</v>
      </c>
      <c r="AY130" s="18" t="s">
        <v>152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8" t="s">
        <v>85</v>
      </c>
      <c r="BK130" s="141">
        <f>ROUND(I130*H130,2)</f>
        <v>0</v>
      </c>
      <c r="BL130" s="18" t="s">
        <v>161</v>
      </c>
      <c r="BM130" s="140" t="s">
        <v>829</v>
      </c>
    </row>
    <row r="131" spans="2:65" s="1" customFormat="1" ht="11.25">
      <c r="B131" s="34"/>
      <c r="D131" s="142" t="s">
        <v>164</v>
      </c>
      <c r="F131" s="143" t="s">
        <v>256</v>
      </c>
      <c r="I131" s="144"/>
      <c r="L131" s="34"/>
      <c r="M131" s="145"/>
      <c r="T131" s="55"/>
      <c r="AT131" s="18" t="s">
        <v>164</v>
      </c>
      <c r="AU131" s="18" t="s">
        <v>162</v>
      </c>
    </row>
    <row r="132" spans="2:65" s="12" customFormat="1" ht="11.25">
      <c r="B132" s="146"/>
      <c r="D132" s="147" t="s">
        <v>166</v>
      </c>
      <c r="E132" s="148" t="s">
        <v>21</v>
      </c>
      <c r="F132" s="149" t="s">
        <v>830</v>
      </c>
      <c r="H132" s="150">
        <v>149</v>
      </c>
      <c r="I132" s="151"/>
      <c r="L132" s="146"/>
      <c r="M132" s="152"/>
      <c r="T132" s="153"/>
      <c r="AT132" s="148" t="s">
        <v>166</v>
      </c>
      <c r="AU132" s="148" t="s">
        <v>162</v>
      </c>
      <c r="AV132" s="12" t="s">
        <v>87</v>
      </c>
      <c r="AW132" s="12" t="s">
        <v>39</v>
      </c>
      <c r="AX132" s="12" t="s">
        <v>85</v>
      </c>
      <c r="AY132" s="148" t="s">
        <v>152</v>
      </c>
    </row>
    <row r="133" spans="2:65" s="1" customFormat="1" ht="37.9" customHeight="1">
      <c r="B133" s="34"/>
      <c r="C133" s="129" t="s">
        <v>216</v>
      </c>
      <c r="D133" s="129" t="s">
        <v>156</v>
      </c>
      <c r="E133" s="130" t="s">
        <v>258</v>
      </c>
      <c r="F133" s="131" t="s">
        <v>259</v>
      </c>
      <c r="G133" s="132" t="s">
        <v>159</v>
      </c>
      <c r="H133" s="133">
        <v>149</v>
      </c>
      <c r="I133" s="134"/>
      <c r="J133" s="135">
        <f>ROUND(I133*H133,2)</f>
        <v>0</v>
      </c>
      <c r="K133" s="131" t="s">
        <v>160</v>
      </c>
      <c r="L133" s="34"/>
      <c r="M133" s="136" t="s">
        <v>21</v>
      </c>
      <c r="N133" s="137" t="s">
        <v>48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161</v>
      </c>
      <c r="AT133" s="140" t="s">
        <v>156</v>
      </c>
      <c r="AU133" s="140" t="s">
        <v>162</v>
      </c>
      <c r="AY133" s="18" t="s">
        <v>152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85</v>
      </c>
      <c r="BK133" s="141">
        <f>ROUND(I133*H133,2)</f>
        <v>0</v>
      </c>
      <c r="BL133" s="18" t="s">
        <v>161</v>
      </c>
      <c r="BM133" s="140" t="s">
        <v>831</v>
      </c>
    </row>
    <row r="134" spans="2:65" s="1" customFormat="1" ht="11.25">
      <c r="B134" s="34"/>
      <c r="D134" s="142" t="s">
        <v>164</v>
      </c>
      <c r="F134" s="143" t="s">
        <v>261</v>
      </c>
      <c r="I134" s="144"/>
      <c r="L134" s="34"/>
      <c r="M134" s="145"/>
      <c r="T134" s="55"/>
      <c r="AT134" s="18" t="s">
        <v>164</v>
      </c>
      <c r="AU134" s="18" t="s">
        <v>162</v>
      </c>
    </row>
    <row r="135" spans="2:65" s="1" customFormat="1" ht="21.75" customHeight="1">
      <c r="B135" s="34"/>
      <c r="C135" s="129" t="s">
        <v>221</v>
      </c>
      <c r="D135" s="129" t="s">
        <v>156</v>
      </c>
      <c r="E135" s="130" t="s">
        <v>262</v>
      </c>
      <c r="F135" s="131" t="s">
        <v>263</v>
      </c>
      <c r="G135" s="132" t="s">
        <v>159</v>
      </c>
      <c r="H135" s="133">
        <v>149</v>
      </c>
      <c r="I135" s="134"/>
      <c r="J135" s="135">
        <f>ROUND(I135*H135,2)</f>
        <v>0</v>
      </c>
      <c r="K135" s="131" t="s">
        <v>160</v>
      </c>
      <c r="L135" s="34"/>
      <c r="M135" s="136" t="s">
        <v>21</v>
      </c>
      <c r="N135" s="137" t="s">
        <v>48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161</v>
      </c>
      <c r="AT135" s="140" t="s">
        <v>156</v>
      </c>
      <c r="AU135" s="140" t="s">
        <v>162</v>
      </c>
      <c r="AY135" s="18" t="s">
        <v>152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8" t="s">
        <v>85</v>
      </c>
      <c r="BK135" s="141">
        <f>ROUND(I135*H135,2)</f>
        <v>0</v>
      </c>
      <c r="BL135" s="18" t="s">
        <v>161</v>
      </c>
      <c r="BM135" s="140" t="s">
        <v>832</v>
      </c>
    </row>
    <row r="136" spans="2:65" s="1" customFormat="1" ht="11.25">
      <c r="B136" s="34"/>
      <c r="D136" s="142" t="s">
        <v>164</v>
      </c>
      <c r="F136" s="143" t="s">
        <v>265</v>
      </c>
      <c r="I136" s="144"/>
      <c r="L136" s="34"/>
      <c r="M136" s="145"/>
      <c r="T136" s="55"/>
      <c r="AT136" s="18" t="s">
        <v>164</v>
      </c>
      <c r="AU136" s="18" t="s">
        <v>162</v>
      </c>
    </row>
    <row r="137" spans="2:65" s="1" customFormat="1" ht="16.5" customHeight="1">
      <c r="B137" s="34"/>
      <c r="C137" s="167" t="s">
        <v>154</v>
      </c>
      <c r="D137" s="167" t="s">
        <v>267</v>
      </c>
      <c r="E137" s="168" t="s">
        <v>268</v>
      </c>
      <c r="F137" s="169" t="s">
        <v>269</v>
      </c>
      <c r="G137" s="170" t="s">
        <v>270</v>
      </c>
      <c r="H137" s="171">
        <v>4.694</v>
      </c>
      <c r="I137" s="172"/>
      <c r="J137" s="173">
        <f>ROUND(I137*H137,2)</f>
        <v>0</v>
      </c>
      <c r="K137" s="169" t="s">
        <v>160</v>
      </c>
      <c r="L137" s="174"/>
      <c r="M137" s="175" t="s">
        <v>21</v>
      </c>
      <c r="N137" s="176" t="s">
        <v>48</v>
      </c>
      <c r="P137" s="138">
        <f>O137*H137</f>
        <v>0</v>
      </c>
      <c r="Q137" s="138">
        <v>1E-3</v>
      </c>
      <c r="R137" s="138">
        <f>Q137*H137</f>
        <v>4.6940000000000003E-3</v>
      </c>
      <c r="S137" s="138">
        <v>0</v>
      </c>
      <c r="T137" s="139">
        <f>S137*H137</f>
        <v>0</v>
      </c>
      <c r="AR137" s="140" t="s">
        <v>210</v>
      </c>
      <c r="AT137" s="140" t="s">
        <v>267</v>
      </c>
      <c r="AU137" s="140" t="s">
        <v>162</v>
      </c>
      <c r="AY137" s="18" t="s">
        <v>152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8" t="s">
        <v>85</v>
      </c>
      <c r="BK137" s="141">
        <f>ROUND(I137*H137,2)</f>
        <v>0</v>
      </c>
      <c r="BL137" s="18" t="s">
        <v>161</v>
      </c>
      <c r="BM137" s="140" t="s">
        <v>833</v>
      </c>
    </row>
    <row r="138" spans="2:65" s="12" customFormat="1" ht="11.25">
      <c r="B138" s="146"/>
      <c r="D138" s="147" t="s">
        <v>166</v>
      </c>
      <c r="E138" s="148" t="s">
        <v>21</v>
      </c>
      <c r="F138" s="149" t="s">
        <v>834</v>
      </c>
      <c r="H138" s="150">
        <v>4.694</v>
      </c>
      <c r="I138" s="151"/>
      <c r="L138" s="146"/>
      <c r="M138" s="152"/>
      <c r="T138" s="153"/>
      <c r="AT138" s="148" t="s">
        <v>166</v>
      </c>
      <c r="AU138" s="148" t="s">
        <v>162</v>
      </c>
      <c r="AV138" s="12" t="s">
        <v>87</v>
      </c>
      <c r="AW138" s="12" t="s">
        <v>39</v>
      </c>
      <c r="AX138" s="12" t="s">
        <v>85</v>
      </c>
      <c r="AY138" s="148" t="s">
        <v>152</v>
      </c>
    </row>
    <row r="139" spans="2:65" s="1" customFormat="1" ht="33" customHeight="1">
      <c r="B139" s="34"/>
      <c r="C139" s="129" t="s">
        <v>181</v>
      </c>
      <c r="D139" s="129" t="s">
        <v>156</v>
      </c>
      <c r="E139" s="130" t="s">
        <v>274</v>
      </c>
      <c r="F139" s="131" t="s">
        <v>275</v>
      </c>
      <c r="G139" s="132" t="s">
        <v>159</v>
      </c>
      <c r="H139" s="133">
        <v>700</v>
      </c>
      <c r="I139" s="134"/>
      <c r="J139" s="135">
        <f>ROUND(I139*H139,2)</f>
        <v>0</v>
      </c>
      <c r="K139" s="131" t="s">
        <v>160</v>
      </c>
      <c r="L139" s="34"/>
      <c r="M139" s="136" t="s">
        <v>21</v>
      </c>
      <c r="N139" s="137" t="s">
        <v>48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161</v>
      </c>
      <c r="AT139" s="140" t="s">
        <v>156</v>
      </c>
      <c r="AU139" s="140" t="s">
        <v>162</v>
      </c>
      <c r="AY139" s="18" t="s">
        <v>152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8" t="s">
        <v>85</v>
      </c>
      <c r="BK139" s="141">
        <f>ROUND(I139*H139,2)</f>
        <v>0</v>
      </c>
      <c r="BL139" s="18" t="s">
        <v>161</v>
      </c>
      <c r="BM139" s="140" t="s">
        <v>835</v>
      </c>
    </row>
    <row r="140" spans="2:65" s="1" customFormat="1" ht="11.25">
      <c r="B140" s="34"/>
      <c r="D140" s="142" t="s">
        <v>164</v>
      </c>
      <c r="F140" s="143" t="s">
        <v>277</v>
      </c>
      <c r="I140" s="144"/>
      <c r="L140" s="34"/>
      <c r="M140" s="145"/>
      <c r="T140" s="55"/>
      <c r="AT140" s="18" t="s">
        <v>164</v>
      </c>
      <c r="AU140" s="18" t="s">
        <v>162</v>
      </c>
    </row>
    <row r="141" spans="2:65" s="12" customFormat="1" ht="11.25">
      <c r="B141" s="146"/>
      <c r="D141" s="147" t="s">
        <v>166</v>
      </c>
      <c r="E141" s="148" t="s">
        <v>21</v>
      </c>
      <c r="F141" s="149" t="s">
        <v>814</v>
      </c>
      <c r="H141" s="150">
        <v>700</v>
      </c>
      <c r="I141" s="151"/>
      <c r="L141" s="146"/>
      <c r="M141" s="152"/>
      <c r="T141" s="153"/>
      <c r="AT141" s="148" t="s">
        <v>166</v>
      </c>
      <c r="AU141" s="148" t="s">
        <v>162</v>
      </c>
      <c r="AV141" s="12" t="s">
        <v>87</v>
      </c>
      <c r="AW141" s="12" t="s">
        <v>39</v>
      </c>
      <c r="AX141" s="12" t="s">
        <v>85</v>
      </c>
      <c r="AY141" s="148" t="s">
        <v>152</v>
      </c>
    </row>
    <row r="142" spans="2:65" s="11" customFormat="1" ht="22.9" customHeight="1">
      <c r="B142" s="117"/>
      <c r="D142" s="118" t="s">
        <v>76</v>
      </c>
      <c r="E142" s="127" t="s">
        <v>162</v>
      </c>
      <c r="F142" s="127" t="s">
        <v>303</v>
      </c>
      <c r="I142" s="120"/>
      <c r="J142" s="128">
        <f>BK142</f>
        <v>0</v>
      </c>
      <c r="L142" s="117"/>
      <c r="M142" s="122"/>
      <c r="P142" s="123">
        <f>P143+P148+P155</f>
        <v>0</v>
      </c>
      <c r="R142" s="123">
        <f>R143+R148+R155</f>
        <v>6.3420925000000006</v>
      </c>
      <c r="T142" s="124">
        <f>T143+T148+T155</f>
        <v>0</v>
      </c>
      <c r="AR142" s="118" t="s">
        <v>85</v>
      </c>
      <c r="AT142" s="125" t="s">
        <v>76</v>
      </c>
      <c r="AU142" s="125" t="s">
        <v>85</v>
      </c>
      <c r="AY142" s="118" t="s">
        <v>152</v>
      </c>
      <c r="BK142" s="126">
        <f>BK143+BK148+BK155</f>
        <v>0</v>
      </c>
    </row>
    <row r="143" spans="2:65" s="11" customFormat="1" ht="20.85" customHeight="1">
      <c r="B143" s="117"/>
      <c r="D143" s="118" t="s">
        <v>76</v>
      </c>
      <c r="E143" s="127" t="s">
        <v>304</v>
      </c>
      <c r="F143" s="127" t="s">
        <v>305</v>
      </c>
      <c r="I143" s="120"/>
      <c r="J143" s="128">
        <f>BK143</f>
        <v>0</v>
      </c>
      <c r="L143" s="117"/>
      <c r="M143" s="122"/>
      <c r="P143" s="123">
        <f>SUM(P144:P147)</f>
        <v>0</v>
      </c>
      <c r="R143" s="123">
        <f>SUM(R144:R147)</f>
        <v>6.2468500000000002</v>
      </c>
      <c r="T143" s="124">
        <f>SUM(T144:T147)</f>
        <v>0</v>
      </c>
      <c r="AR143" s="118" t="s">
        <v>85</v>
      </c>
      <c r="AT143" s="125" t="s">
        <v>76</v>
      </c>
      <c r="AU143" s="125" t="s">
        <v>87</v>
      </c>
      <c r="AY143" s="118" t="s">
        <v>152</v>
      </c>
      <c r="BK143" s="126">
        <f>SUM(BK144:BK147)</f>
        <v>0</v>
      </c>
    </row>
    <row r="144" spans="2:65" s="1" customFormat="1" ht="44.25" customHeight="1">
      <c r="B144" s="34"/>
      <c r="C144" s="129" t="s">
        <v>196</v>
      </c>
      <c r="D144" s="129" t="s">
        <v>156</v>
      </c>
      <c r="E144" s="130" t="s">
        <v>836</v>
      </c>
      <c r="F144" s="131" t="s">
        <v>837</v>
      </c>
      <c r="G144" s="132" t="s">
        <v>170</v>
      </c>
      <c r="H144" s="133">
        <v>35</v>
      </c>
      <c r="I144" s="134"/>
      <c r="J144" s="135">
        <f>ROUND(I144*H144,2)</f>
        <v>0</v>
      </c>
      <c r="K144" s="131" t="s">
        <v>160</v>
      </c>
      <c r="L144" s="34"/>
      <c r="M144" s="136" t="s">
        <v>21</v>
      </c>
      <c r="N144" s="137" t="s">
        <v>48</v>
      </c>
      <c r="P144" s="138">
        <f>O144*H144</f>
        <v>0</v>
      </c>
      <c r="Q144" s="138">
        <v>0.17488999999999999</v>
      </c>
      <c r="R144" s="138">
        <f>Q144*H144</f>
        <v>6.1211500000000001</v>
      </c>
      <c r="S144" s="138">
        <v>0</v>
      </c>
      <c r="T144" s="139">
        <f>S144*H144</f>
        <v>0</v>
      </c>
      <c r="AR144" s="140" t="s">
        <v>161</v>
      </c>
      <c r="AT144" s="140" t="s">
        <v>156</v>
      </c>
      <c r="AU144" s="140" t="s">
        <v>162</v>
      </c>
      <c r="AY144" s="18" t="s">
        <v>152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85</v>
      </c>
      <c r="BK144" s="141">
        <f>ROUND(I144*H144,2)</f>
        <v>0</v>
      </c>
      <c r="BL144" s="18" t="s">
        <v>161</v>
      </c>
      <c r="BM144" s="140" t="s">
        <v>838</v>
      </c>
    </row>
    <row r="145" spans="2:65" s="1" customFormat="1" ht="11.25">
      <c r="B145" s="34"/>
      <c r="D145" s="142" t="s">
        <v>164</v>
      </c>
      <c r="F145" s="143" t="s">
        <v>839</v>
      </c>
      <c r="I145" s="144"/>
      <c r="L145" s="34"/>
      <c r="M145" s="145"/>
      <c r="T145" s="55"/>
      <c r="AT145" s="18" t="s">
        <v>164</v>
      </c>
      <c r="AU145" s="18" t="s">
        <v>162</v>
      </c>
    </row>
    <row r="146" spans="2:65" s="1" customFormat="1" ht="24.2" customHeight="1">
      <c r="B146" s="34"/>
      <c r="C146" s="167" t="s">
        <v>240</v>
      </c>
      <c r="D146" s="167" t="s">
        <v>267</v>
      </c>
      <c r="E146" s="168" t="s">
        <v>840</v>
      </c>
      <c r="F146" s="169" t="s">
        <v>841</v>
      </c>
      <c r="G146" s="170" t="s">
        <v>170</v>
      </c>
      <c r="H146" s="171">
        <v>26</v>
      </c>
      <c r="I146" s="172"/>
      <c r="J146" s="173">
        <f>ROUND(I146*H146,2)</f>
        <v>0</v>
      </c>
      <c r="K146" s="169" t="s">
        <v>160</v>
      </c>
      <c r="L146" s="174"/>
      <c r="M146" s="175" t="s">
        <v>21</v>
      </c>
      <c r="N146" s="176" t="s">
        <v>48</v>
      </c>
      <c r="P146" s="138">
        <f>O146*H146</f>
        <v>0</v>
      </c>
      <c r="Q146" s="138">
        <v>3.8999999999999998E-3</v>
      </c>
      <c r="R146" s="138">
        <f>Q146*H146</f>
        <v>0.10139999999999999</v>
      </c>
      <c r="S146" s="138">
        <v>0</v>
      </c>
      <c r="T146" s="139">
        <f>S146*H146</f>
        <v>0</v>
      </c>
      <c r="AR146" s="140" t="s">
        <v>210</v>
      </c>
      <c r="AT146" s="140" t="s">
        <v>267</v>
      </c>
      <c r="AU146" s="140" t="s">
        <v>162</v>
      </c>
      <c r="AY146" s="18" t="s">
        <v>152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85</v>
      </c>
      <c r="BK146" s="141">
        <f>ROUND(I146*H146,2)</f>
        <v>0</v>
      </c>
      <c r="BL146" s="18" t="s">
        <v>161</v>
      </c>
      <c r="BM146" s="140" t="s">
        <v>842</v>
      </c>
    </row>
    <row r="147" spans="2:65" s="1" customFormat="1" ht="24.2" customHeight="1">
      <c r="B147" s="34"/>
      <c r="C147" s="167" t="s">
        <v>8</v>
      </c>
      <c r="D147" s="167" t="s">
        <v>267</v>
      </c>
      <c r="E147" s="168" t="s">
        <v>843</v>
      </c>
      <c r="F147" s="169" t="s">
        <v>844</v>
      </c>
      <c r="G147" s="170" t="s">
        <v>170</v>
      </c>
      <c r="H147" s="171">
        <v>9</v>
      </c>
      <c r="I147" s="172"/>
      <c r="J147" s="173">
        <f>ROUND(I147*H147,2)</f>
        <v>0</v>
      </c>
      <c r="K147" s="169" t="s">
        <v>160</v>
      </c>
      <c r="L147" s="174"/>
      <c r="M147" s="175" t="s">
        <v>21</v>
      </c>
      <c r="N147" s="176" t="s">
        <v>48</v>
      </c>
      <c r="P147" s="138">
        <f>O147*H147</f>
        <v>0</v>
      </c>
      <c r="Q147" s="138">
        <v>2.7000000000000001E-3</v>
      </c>
      <c r="R147" s="138">
        <f>Q147*H147</f>
        <v>2.4300000000000002E-2</v>
      </c>
      <c r="S147" s="138">
        <v>0</v>
      </c>
      <c r="T147" s="139">
        <f>S147*H147</f>
        <v>0</v>
      </c>
      <c r="AR147" s="140" t="s">
        <v>210</v>
      </c>
      <c r="AT147" s="140" t="s">
        <v>267</v>
      </c>
      <c r="AU147" s="140" t="s">
        <v>162</v>
      </c>
      <c r="AY147" s="18" t="s">
        <v>152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8" t="s">
        <v>85</v>
      </c>
      <c r="BK147" s="141">
        <f>ROUND(I147*H147,2)</f>
        <v>0</v>
      </c>
      <c r="BL147" s="18" t="s">
        <v>161</v>
      </c>
      <c r="BM147" s="140" t="s">
        <v>845</v>
      </c>
    </row>
    <row r="148" spans="2:65" s="11" customFormat="1" ht="20.85" customHeight="1">
      <c r="B148" s="117"/>
      <c r="D148" s="118" t="s">
        <v>76</v>
      </c>
      <c r="E148" s="127" t="s">
        <v>338</v>
      </c>
      <c r="F148" s="127" t="s">
        <v>339</v>
      </c>
      <c r="I148" s="120"/>
      <c r="J148" s="128">
        <f>BK148</f>
        <v>0</v>
      </c>
      <c r="L148" s="117"/>
      <c r="M148" s="122"/>
      <c r="P148" s="123">
        <f>SUM(P149:P154)</f>
        <v>0</v>
      </c>
      <c r="R148" s="123">
        <f>SUM(R149:R154)</f>
        <v>9.5242499999999994E-2</v>
      </c>
      <c r="T148" s="124">
        <f>SUM(T149:T154)</f>
        <v>0</v>
      </c>
      <c r="AR148" s="118" t="s">
        <v>85</v>
      </c>
      <c r="AT148" s="125" t="s">
        <v>76</v>
      </c>
      <c r="AU148" s="125" t="s">
        <v>87</v>
      </c>
      <c r="AY148" s="118" t="s">
        <v>152</v>
      </c>
      <c r="BK148" s="126">
        <f>SUM(BK149:BK154)</f>
        <v>0</v>
      </c>
    </row>
    <row r="149" spans="2:65" s="1" customFormat="1" ht="24.2" customHeight="1">
      <c r="B149" s="34"/>
      <c r="C149" s="129" t="s">
        <v>208</v>
      </c>
      <c r="D149" s="129" t="s">
        <v>156</v>
      </c>
      <c r="E149" s="130" t="s">
        <v>846</v>
      </c>
      <c r="F149" s="131" t="s">
        <v>847</v>
      </c>
      <c r="G149" s="132" t="s">
        <v>309</v>
      </c>
      <c r="H149" s="133">
        <v>62.25</v>
      </c>
      <c r="I149" s="134"/>
      <c r="J149" s="135">
        <f>ROUND(I149*H149,2)</f>
        <v>0</v>
      </c>
      <c r="K149" s="131" t="s">
        <v>160</v>
      </c>
      <c r="L149" s="34"/>
      <c r="M149" s="136" t="s">
        <v>21</v>
      </c>
      <c r="N149" s="137" t="s">
        <v>48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161</v>
      </c>
      <c r="AT149" s="140" t="s">
        <v>156</v>
      </c>
      <c r="AU149" s="140" t="s">
        <v>162</v>
      </c>
      <c r="AY149" s="18" t="s">
        <v>152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8" t="s">
        <v>85</v>
      </c>
      <c r="BK149" s="141">
        <f>ROUND(I149*H149,2)</f>
        <v>0</v>
      </c>
      <c r="BL149" s="18" t="s">
        <v>161</v>
      </c>
      <c r="BM149" s="140" t="s">
        <v>848</v>
      </c>
    </row>
    <row r="150" spans="2:65" s="1" customFormat="1" ht="11.25">
      <c r="B150" s="34"/>
      <c r="D150" s="142" t="s">
        <v>164</v>
      </c>
      <c r="F150" s="143" t="s">
        <v>849</v>
      </c>
      <c r="I150" s="144"/>
      <c r="L150" s="34"/>
      <c r="M150" s="145"/>
      <c r="T150" s="55"/>
      <c r="AT150" s="18" t="s">
        <v>164</v>
      </c>
      <c r="AU150" s="18" t="s">
        <v>162</v>
      </c>
    </row>
    <row r="151" spans="2:65" s="1" customFormat="1" ht="24.2" customHeight="1">
      <c r="B151" s="34"/>
      <c r="C151" s="167" t="s">
        <v>238</v>
      </c>
      <c r="D151" s="167" t="s">
        <v>267</v>
      </c>
      <c r="E151" s="168" t="s">
        <v>850</v>
      </c>
      <c r="F151" s="169" t="s">
        <v>851</v>
      </c>
      <c r="G151" s="170" t="s">
        <v>309</v>
      </c>
      <c r="H151" s="171">
        <v>63.494999999999997</v>
      </c>
      <c r="I151" s="172"/>
      <c r="J151" s="173">
        <f>ROUND(I151*H151,2)</f>
        <v>0</v>
      </c>
      <c r="K151" s="169" t="s">
        <v>160</v>
      </c>
      <c r="L151" s="174"/>
      <c r="M151" s="175" t="s">
        <v>21</v>
      </c>
      <c r="N151" s="176" t="s">
        <v>48</v>
      </c>
      <c r="P151" s="138">
        <f>O151*H151</f>
        <v>0</v>
      </c>
      <c r="Q151" s="138">
        <v>1.5E-3</v>
      </c>
      <c r="R151" s="138">
        <f>Q151*H151</f>
        <v>9.5242499999999994E-2</v>
      </c>
      <c r="S151" s="138">
        <v>0</v>
      </c>
      <c r="T151" s="139">
        <f>S151*H151</f>
        <v>0</v>
      </c>
      <c r="AR151" s="140" t="s">
        <v>210</v>
      </c>
      <c r="AT151" s="140" t="s">
        <v>267</v>
      </c>
      <c r="AU151" s="140" t="s">
        <v>162</v>
      </c>
      <c r="AY151" s="18" t="s">
        <v>152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8" t="s">
        <v>85</v>
      </c>
      <c r="BK151" s="141">
        <f>ROUND(I151*H151,2)</f>
        <v>0</v>
      </c>
      <c r="BL151" s="18" t="s">
        <v>161</v>
      </c>
      <c r="BM151" s="140" t="s">
        <v>852</v>
      </c>
    </row>
    <row r="152" spans="2:65" s="12" customFormat="1" ht="11.25">
      <c r="B152" s="146"/>
      <c r="D152" s="147" t="s">
        <v>166</v>
      </c>
      <c r="E152" s="148" t="s">
        <v>21</v>
      </c>
      <c r="F152" s="149" t="s">
        <v>853</v>
      </c>
      <c r="H152" s="150">
        <v>63.494999999999997</v>
      </c>
      <c r="I152" s="151"/>
      <c r="L152" s="146"/>
      <c r="M152" s="152"/>
      <c r="T152" s="153"/>
      <c r="AT152" s="148" t="s">
        <v>166</v>
      </c>
      <c r="AU152" s="148" t="s">
        <v>162</v>
      </c>
      <c r="AV152" s="12" t="s">
        <v>87</v>
      </c>
      <c r="AW152" s="12" t="s">
        <v>39</v>
      </c>
      <c r="AX152" s="12" t="s">
        <v>85</v>
      </c>
      <c r="AY152" s="148" t="s">
        <v>152</v>
      </c>
    </row>
    <row r="153" spans="2:65" s="1" customFormat="1" ht="24.2" customHeight="1">
      <c r="B153" s="34"/>
      <c r="C153" s="129" t="s">
        <v>251</v>
      </c>
      <c r="D153" s="129" t="s">
        <v>156</v>
      </c>
      <c r="E153" s="130" t="s">
        <v>854</v>
      </c>
      <c r="F153" s="131" t="s">
        <v>855</v>
      </c>
      <c r="G153" s="132" t="s">
        <v>170</v>
      </c>
      <c r="H153" s="133">
        <v>1</v>
      </c>
      <c r="I153" s="134"/>
      <c r="J153" s="135">
        <f>ROUND(I153*H153,2)</f>
        <v>0</v>
      </c>
      <c r="K153" s="131" t="s">
        <v>21</v>
      </c>
      <c r="L153" s="34"/>
      <c r="M153" s="136" t="s">
        <v>21</v>
      </c>
      <c r="N153" s="137" t="s">
        <v>48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161</v>
      </c>
      <c r="AT153" s="140" t="s">
        <v>156</v>
      </c>
      <c r="AU153" s="140" t="s">
        <v>162</v>
      </c>
      <c r="AY153" s="18" t="s">
        <v>152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8" t="s">
        <v>85</v>
      </c>
      <c r="BK153" s="141">
        <f>ROUND(I153*H153,2)</f>
        <v>0</v>
      </c>
      <c r="BL153" s="18" t="s">
        <v>161</v>
      </c>
      <c r="BM153" s="140" t="s">
        <v>856</v>
      </c>
    </row>
    <row r="154" spans="2:65" s="1" customFormat="1" ht="33" customHeight="1">
      <c r="B154" s="34"/>
      <c r="C154" s="129" t="s">
        <v>266</v>
      </c>
      <c r="D154" s="129" t="s">
        <v>156</v>
      </c>
      <c r="E154" s="130" t="s">
        <v>857</v>
      </c>
      <c r="F154" s="131" t="s">
        <v>858</v>
      </c>
      <c r="G154" s="132" t="s">
        <v>170</v>
      </c>
      <c r="H154" s="133">
        <v>1</v>
      </c>
      <c r="I154" s="134"/>
      <c r="J154" s="135">
        <f>ROUND(I154*H154,2)</f>
        <v>0</v>
      </c>
      <c r="K154" s="131" t="s">
        <v>21</v>
      </c>
      <c r="L154" s="34"/>
      <c r="M154" s="136" t="s">
        <v>21</v>
      </c>
      <c r="N154" s="137" t="s">
        <v>48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161</v>
      </c>
      <c r="AT154" s="140" t="s">
        <v>156</v>
      </c>
      <c r="AU154" s="140" t="s">
        <v>162</v>
      </c>
      <c r="AY154" s="18" t="s">
        <v>152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85</v>
      </c>
      <c r="BK154" s="141">
        <f>ROUND(I154*H154,2)</f>
        <v>0</v>
      </c>
      <c r="BL154" s="18" t="s">
        <v>161</v>
      </c>
      <c r="BM154" s="140" t="s">
        <v>859</v>
      </c>
    </row>
    <row r="155" spans="2:65" s="11" customFormat="1" ht="20.85" customHeight="1">
      <c r="B155" s="117"/>
      <c r="D155" s="118" t="s">
        <v>76</v>
      </c>
      <c r="E155" s="127" t="s">
        <v>392</v>
      </c>
      <c r="F155" s="127" t="s">
        <v>860</v>
      </c>
      <c r="I155" s="120"/>
      <c r="J155" s="128">
        <f>BK155</f>
        <v>0</v>
      </c>
      <c r="L155" s="117"/>
      <c r="M155" s="122"/>
      <c r="P155" s="123">
        <f>P156</f>
        <v>0</v>
      </c>
      <c r="R155" s="123">
        <f>R156</f>
        <v>0</v>
      </c>
      <c r="T155" s="124">
        <f>T156</f>
        <v>0</v>
      </c>
      <c r="AR155" s="118" t="s">
        <v>85</v>
      </c>
      <c r="AT155" s="125" t="s">
        <v>76</v>
      </c>
      <c r="AU155" s="125" t="s">
        <v>87</v>
      </c>
      <c r="AY155" s="118" t="s">
        <v>152</v>
      </c>
      <c r="BK155" s="126">
        <f>BK156</f>
        <v>0</v>
      </c>
    </row>
    <row r="156" spans="2:65" s="1" customFormat="1" ht="44.25" customHeight="1">
      <c r="B156" s="34"/>
      <c r="C156" s="129" t="s">
        <v>273</v>
      </c>
      <c r="D156" s="129" t="s">
        <v>156</v>
      </c>
      <c r="E156" s="130" t="s">
        <v>861</v>
      </c>
      <c r="F156" s="131" t="s">
        <v>862</v>
      </c>
      <c r="G156" s="132" t="s">
        <v>863</v>
      </c>
      <c r="H156" s="133">
        <v>1</v>
      </c>
      <c r="I156" s="447">
        <f>'Soubor 1-soupis položek SO 04'!K38</f>
        <v>0</v>
      </c>
      <c r="J156" s="135">
        <f>ROUND(I156*H156,2)</f>
        <v>0</v>
      </c>
      <c r="K156" s="131" t="s">
        <v>21</v>
      </c>
      <c r="L156" s="34"/>
      <c r="M156" s="136" t="s">
        <v>21</v>
      </c>
      <c r="N156" s="137" t="s">
        <v>48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161</v>
      </c>
      <c r="AT156" s="140" t="s">
        <v>156</v>
      </c>
      <c r="AU156" s="140" t="s">
        <v>162</v>
      </c>
      <c r="AY156" s="18" t="s">
        <v>152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8" t="s">
        <v>85</v>
      </c>
      <c r="BK156" s="141">
        <f>ROUND(I156*H156,2)</f>
        <v>0</v>
      </c>
      <c r="BL156" s="18" t="s">
        <v>161</v>
      </c>
      <c r="BM156" s="140" t="s">
        <v>864</v>
      </c>
    </row>
    <row r="157" spans="2:65" s="11" customFormat="1" ht="22.9" customHeight="1">
      <c r="B157" s="117"/>
      <c r="D157" s="118" t="s">
        <v>76</v>
      </c>
      <c r="E157" s="127" t="s">
        <v>183</v>
      </c>
      <c r="F157" s="127" t="s">
        <v>346</v>
      </c>
      <c r="I157" s="120"/>
      <c r="J157" s="128">
        <f>BK157</f>
        <v>0</v>
      </c>
      <c r="L157" s="117"/>
      <c r="M157" s="122"/>
      <c r="P157" s="123">
        <f>P158+P164</f>
        <v>0</v>
      </c>
      <c r="R157" s="123">
        <f>R158+R164</f>
        <v>526.519226</v>
      </c>
      <c r="T157" s="124">
        <f>T158+T164</f>
        <v>0</v>
      </c>
      <c r="AR157" s="118" t="s">
        <v>85</v>
      </c>
      <c r="AT157" s="125" t="s">
        <v>76</v>
      </c>
      <c r="AU157" s="125" t="s">
        <v>85</v>
      </c>
      <c r="AY157" s="118" t="s">
        <v>152</v>
      </c>
      <c r="BK157" s="126">
        <f>BK158+BK164</f>
        <v>0</v>
      </c>
    </row>
    <row r="158" spans="2:65" s="11" customFormat="1" ht="20.85" customHeight="1">
      <c r="B158" s="117"/>
      <c r="D158" s="118" t="s">
        <v>76</v>
      </c>
      <c r="E158" s="127" t="s">
        <v>347</v>
      </c>
      <c r="F158" s="127" t="s">
        <v>348</v>
      </c>
      <c r="I158" s="120"/>
      <c r="J158" s="128">
        <f>BK158</f>
        <v>0</v>
      </c>
      <c r="L158" s="117"/>
      <c r="M158" s="122"/>
      <c r="P158" s="123">
        <f>SUM(P159:P163)</f>
        <v>0</v>
      </c>
      <c r="R158" s="123">
        <f>SUM(R159:R163)</f>
        <v>380.19</v>
      </c>
      <c r="T158" s="124">
        <f>SUM(T159:T163)</f>
        <v>0</v>
      </c>
      <c r="AR158" s="118" t="s">
        <v>85</v>
      </c>
      <c r="AT158" s="125" t="s">
        <v>76</v>
      </c>
      <c r="AU158" s="125" t="s">
        <v>87</v>
      </c>
      <c r="AY158" s="118" t="s">
        <v>152</v>
      </c>
      <c r="BK158" s="126">
        <f>SUM(BK159:BK163)</f>
        <v>0</v>
      </c>
    </row>
    <row r="159" spans="2:65" s="1" customFormat="1" ht="33" customHeight="1">
      <c r="B159" s="34"/>
      <c r="C159" s="129" t="s">
        <v>7</v>
      </c>
      <c r="D159" s="129" t="s">
        <v>156</v>
      </c>
      <c r="E159" s="130" t="s">
        <v>865</v>
      </c>
      <c r="F159" s="131" t="s">
        <v>866</v>
      </c>
      <c r="G159" s="132" t="s">
        <v>159</v>
      </c>
      <c r="H159" s="133">
        <v>551</v>
      </c>
      <c r="I159" s="134"/>
      <c r="J159" s="135">
        <f>ROUND(I159*H159,2)</f>
        <v>0</v>
      </c>
      <c r="K159" s="131" t="s">
        <v>160</v>
      </c>
      <c r="L159" s="34"/>
      <c r="M159" s="136" t="s">
        <v>21</v>
      </c>
      <c r="N159" s="137" t="s">
        <v>48</v>
      </c>
      <c r="P159" s="138">
        <f>O159*H159</f>
        <v>0</v>
      </c>
      <c r="Q159" s="138">
        <v>0.34499999999999997</v>
      </c>
      <c r="R159" s="138">
        <f>Q159*H159</f>
        <v>190.095</v>
      </c>
      <c r="S159" s="138">
        <v>0</v>
      </c>
      <c r="T159" s="139">
        <f>S159*H159</f>
        <v>0</v>
      </c>
      <c r="AR159" s="140" t="s">
        <v>161</v>
      </c>
      <c r="AT159" s="140" t="s">
        <v>156</v>
      </c>
      <c r="AU159" s="140" t="s">
        <v>162</v>
      </c>
      <c r="AY159" s="18" t="s">
        <v>152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8" t="s">
        <v>85</v>
      </c>
      <c r="BK159" s="141">
        <f>ROUND(I159*H159,2)</f>
        <v>0</v>
      </c>
      <c r="BL159" s="18" t="s">
        <v>161</v>
      </c>
      <c r="BM159" s="140" t="s">
        <v>867</v>
      </c>
    </row>
    <row r="160" spans="2:65" s="1" customFormat="1" ht="11.25">
      <c r="B160" s="34"/>
      <c r="D160" s="142" t="s">
        <v>164</v>
      </c>
      <c r="F160" s="143" t="s">
        <v>868</v>
      </c>
      <c r="I160" s="144"/>
      <c r="L160" s="34"/>
      <c r="M160" s="145"/>
      <c r="T160" s="55"/>
      <c r="AT160" s="18" t="s">
        <v>164</v>
      </c>
      <c r="AU160" s="18" t="s">
        <v>162</v>
      </c>
    </row>
    <row r="161" spans="2:65" s="12" customFormat="1" ht="11.25">
      <c r="B161" s="146"/>
      <c r="D161" s="147" t="s">
        <v>166</v>
      </c>
      <c r="E161" s="148" t="s">
        <v>21</v>
      </c>
      <c r="F161" s="149" t="s">
        <v>869</v>
      </c>
      <c r="H161" s="150">
        <v>551</v>
      </c>
      <c r="I161" s="151"/>
      <c r="L161" s="146"/>
      <c r="M161" s="152"/>
      <c r="T161" s="153"/>
      <c r="AT161" s="148" t="s">
        <v>166</v>
      </c>
      <c r="AU161" s="148" t="s">
        <v>162</v>
      </c>
      <c r="AV161" s="12" t="s">
        <v>87</v>
      </c>
      <c r="AW161" s="12" t="s">
        <v>39</v>
      </c>
      <c r="AX161" s="12" t="s">
        <v>85</v>
      </c>
      <c r="AY161" s="148" t="s">
        <v>152</v>
      </c>
    </row>
    <row r="162" spans="2:65" s="1" customFormat="1" ht="33" customHeight="1">
      <c r="B162" s="34"/>
      <c r="C162" s="129" t="s">
        <v>286</v>
      </c>
      <c r="D162" s="129" t="s">
        <v>156</v>
      </c>
      <c r="E162" s="130" t="s">
        <v>865</v>
      </c>
      <c r="F162" s="131" t="s">
        <v>866</v>
      </c>
      <c r="G162" s="132" t="s">
        <v>159</v>
      </c>
      <c r="H162" s="133">
        <v>551</v>
      </c>
      <c r="I162" s="134"/>
      <c r="J162" s="135">
        <f>ROUND(I162*H162,2)</f>
        <v>0</v>
      </c>
      <c r="K162" s="131" t="s">
        <v>160</v>
      </c>
      <c r="L162" s="34"/>
      <c r="M162" s="136" t="s">
        <v>21</v>
      </c>
      <c r="N162" s="137" t="s">
        <v>48</v>
      </c>
      <c r="P162" s="138">
        <f>O162*H162</f>
        <v>0</v>
      </c>
      <c r="Q162" s="138">
        <v>0.34499999999999997</v>
      </c>
      <c r="R162" s="138">
        <f>Q162*H162</f>
        <v>190.095</v>
      </c>
      <c r="S162" s="138">
        <v>0</v>
      </c>
      <c r="T162" s="139">
        <f>S162*H162</f>
        <v>0</v>
      </c>
      <c r="AR162" s="140" t="s">
        <v>161</v>
      </c>
      <c r="AT162" s="140" t="s">
        <v>156</v>
      </c>
      <c r="AU162" s="140" t="s">
        <v>162</v>
      </c>
      <c r="AY162" s="18" t="s">
        <v>152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8" t="s">
        <v>85</v>
      </c>
      <c r="BK162" s="141">
        <f>ROUND(I162*H162,2)</f>
        <v>0</v>
      </c>
      <c r="BL162" s="18" t="s">
        <v>161</v>
      </c>
      <c r="BM162" s="140" t="s">
        <v>870</v>
      </c>
    </row>
    <row r="163" spans="2:65" s="1" customFormat="1" ht="11.25">
      <c r="B163" s="34"/>
      <c r="D163" s="142" t="s">
        <v>164</v>
      </c>
      <c r="F163" s="143" t="s">
        <v>868</v>
      </c>
      <c r="I163" s="144"/>
      <c r="L163" s="34"/>
      <c r="M163" s="145"/>
      <c r="T163" s="55"/>
      <c r="AT163" s="18" t="s">
        <v>164</v>
      </c>
      <c r="AU163" s="18" t="s">
        <v>162</v>
      </c>
    </row>
    <row r="164" spans="2:65" s="11" customFormat="1" ht="20.85" customHeight="1">
      <c r="B164" s="117"/>
      <c r="D164" s="118" t="s">
        <v>76</v>
      </c>
      <c r="E164" s="127" t="s">
        <v>365</v>
      </c>
      <c r="F164" s="127" t="s">
        <v>366</v>
      </c>
      <c r="I164" s="120"/>
      <c r="J164" s="128">
        <f>BK164</f>
        <v>0</v>
      </c>
      <c r="L164" s="117"/>
      <c r="M164" s="122"/>
      <c r="P164" s="123">
        <f>SUM(P165:P178)</f>
        <v>0</v>
      </c>
      <c r="R164" s="123">
        <f>SUM(R165:R178)</f>
        <v>146.32922600000001</v>
      </c>
      <c r="T164" s="124">
        <f>SUM(T165:T178)</f>
        <v>0</v>
      </c>
      <c r="AR164" s="118" t="s">
        <v>85</v>
      </c>
      <c r="AT164" s="125" t="s">
        <v>76</v>
      </c>
      <c r="AU164" s="125" t="s">
        <v>87</v>
      </c>
      <c r="AY164" s="118" t="s">
        <v>152</v>
      </c>
      <c r="BK164" s="126">
        <f>SUM(BK165:BK178)</f>
        <v>0</v>
      </c>
    </row>
    <row r="165" spans="2:65" s="1" customFormat="1" ht="24.2" customHeight="1">
      <c r="B165" s="34"/>
      <c r="C165" s="129" t="s">
        <v>292</v>
      </c>
      <c r="D165" s="129" t="s">
        <v>156</v>
      </c>
      <c r="E165" s="130" t="s">
        <v>871</v>
      </c>
      <c r="F165" s="131" t="s">
        <v>872</v>
      </c>
      <c r="G165" s="132" t="s">
        <v>159</v>
      </c>
      <c r="H165" s="133">
        <v>551</v>
      </c>
      <c r="I165" s="134"/>
      <c r="J165" s="135">
        <f>ROUND(I165*H165,2)</f>
        <v>0</v>
      </c>
      <c r="K165" s="131" t="s">
        <v>160</v>
      </c>
      <c r="L165" s="34"/>
      <c r="M165" s="136" t="s">
        <v>21</v>
      </c>
      <c r="N165" s="137" t="s">
        <v>48</v>
      </c>
      <c r="P165" s="138">
        <f>O165*H165</f>
        <v>0</v>
      </c>
      <c r="Q165" s="138">
        <v>5.6100000000000004E-3</v>
      </c>
      <c r="R165" s="138">
        <f>Q165*H165</f>
        <v>3.09111</v>
      </c>
      <c r="S165" s="138">
        <v>0</v>
      </c>
      <c r="T165" s="139">
        <f>S165*H165</f>
        <v>0</v>
      </c>
      <c r="AR165" s="140" t="s">
        <v>161</v>
      </c>
      <c r="AT165" s="140" t="s">
        <v>156</v>
      </c>
      <c r="AU165" s="140" t="s">
        <v>162</v>
      </c>
      <c r="AY165" s="18" t="s">
        <v>152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8" t="s">
        <v>85</v>
      </c>
      <c r="BK165" s="141">
        <f>ROUND(I165*H165,2)</f>
        <v>0</v>
      </c>
      <c r="BL165" s="18" t="s">
        <v>161</v>
      </c>
      <c r="BM165" s="140" t="s">
        <v>873</v>
      </c>
    </row>
    <row r="166" spans="2:65" s="1" customFormat="1" ht="11.25">
      <c r="B166" s="34"/>
      <c r="D166" s="142" t="s">
        <v>164</v>
      </c>
      <c r="F166" s="143" t="s">
        <v>874</v>
      </c>
      <c r="I166" s="144"/>
      <c r="L166" s="34"/>
      <c r="M166" s="145"/>
      <c r="T166" s="55"/>
      <c r="AT166" s="18" t="s">
        <v>164</v>
      </c>
      <c r="AU166" s="18" t="s">
        <v>162</v>
      </c>
    </row>
    <row r="167" spans="2:65" s="1" customFormat="1" ht="44.25" customHeight="1">
      <c r="B167" s="34"/>
      <c r="C167" s="129" t="s">
        <v>306</v>
      </c>
      <c r="D167" s="129" t="s">
        <v>156</v>
      </c>
      <c r="E167" s="130" t="s">
        <v>875</v>
      </c>
      <c r="F167" s="131" t="s">
        <v>876</v>
      </c>
      <c r="G167" s="132" t="s">
        <v>159</v>
      </c>
      <c r="H167" s="133">
        <v>551</v>
      </c>
      <c r="I167" s="134"/>
      <c r="J167" s="135">
        <f>ROUND(I167*H167,2)</f>
        <v>0</v>
      </c>
      <c r="K167" s="131" t="s">
        <v>160</v>
      </c>
      <c r="L167" s="34"/>
      <c r="M167" s="136" t="s">
        <v>21</v>
      </c>
      <c r="N167" s="137" t="s">
        <v>48</v>
      </c>
      <c r="P167" s="138">
        <f>O167*H167</f>
        <v>0</v>
      </c>
      <c r="Q167" s="138">
        <v>0.15559000000000001</v>
      </c>
      <c r="R167" s="138">
        <f>Q167*H167</f>
        <v>85.730090000000004</v>
      </c>
      <c r="S167" s="138">
        <v>0</v>
      </c>
      <c r="T167" s="139">
        <f>S167*H167</f>
        <v>0</v>
      </c>
      <c r="AR167" s="140" t="s">
        <v>161</v>
      </c>
      <c r="AT167" s="140" t="s">
        <v>156</v>
      </c>
      <c r="AU167" s="140" t="s">
        <v>162</v>
      </c>
      <c r="AY167" s="18" t="s">
        <v>152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8" t="s">
        <v>85</v>
      </c>
      <c r="BK167" s="141">
        <f>ROUND(I167*H167,2)</f>
        <v>0</v>
      </c>
      <c r="BL167" s="18" t="s">
        <v>161</v>
      </c>
      <c r="BM167" s="140" t="s">
        <v>877</v>
      </c>
    </row>
    <row r="168" spans="2:65" s="1" customFormat="1" ht="11.25">
      <c r="B168" s="34"/>
      <c r="D168" s="142" t="s">
        <v>164</v>
      </c>
      <c r="F168" s="143" t="s">
        <v>878</v>
      </c>
      <c r="I168" s="144"/>
      <c r="L168" s="34"/>
      <c r="M168" s="145"/>
      <c r="T168" s="55"/>
      <c r="AT168" s="18" t="s">
        <v>164</v>
      </c>
      <c r="AU168" s="18" t="s">
        <v>162</v>
      </c>
    </row>
    <row r="169" spans="2:65" s="1" customFormat="1" ht="24.2" customHeight="1">
      <c r="B169" s="34"/>
      <c r="C169" s="129" t="s">
        <v>313</v>
      </c>
      <c r="D169" s="129" t="s">
        <v>156</v>
      </c>
      <c r="E169" s="130" t="s">
        <v>879</v>
      </c>
      <c r="F169" s="131" t="s">
        <v>880</v>
      </c>
      <c r="G169" s="132" t="s">
        <v>159</v>
      </c>
      <c r="H169" s="133">
        <v>551</v>
      </c>
      <c r="I169" s="134"/>
      <c r="J169" s="135">
        <f>ROUND(I169*H169,2)</f>
        <v>0</v>
      </c>
      <c r="K169" s="131" t="s">
        <v>160</v>
      </c>
      <c r="L169" s="34"/>
      <c r="M169" s="136" t="s">
        <v>21</v>
      </c>
      <c r="N169" s="137" t="s">
        <v>48</v>
      </c>
      <c r="P169" s="138">
        <f>O169*H169</f>
        <v>0</v>
      </c>
      <c r="Q169" s="138">
        <v>6.0999999999999997E-4</v>
      </c>
      <c r="R169" s="138">
        <f>Q169*H169</f>
        <v>0.33610999999999996</v>
      </c>
      <c r="S169" s="138">
        <v>0</v>
      </c>
      <c r="T169" s="139">
        <f>S169*H169</f>
        <v>0</v>
      </c>
      <c r="AR169" s="140" t="s">
        <v>161</v>
      </c>
      <c r="AT169" s="140" t="s">
        <v>156</v>
      </c>
      <c r="AU169" s="140" t="s">
        <v>162</v>
      </c>
      <c r="AY169" s="18" t="s">
        <v>152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85</v>
      </c>
      <c r="BK169" s="141">
        <f>ROUND(I169*H169,2)</f>
        <v>0</v>
      </c>
      <c r="BL169" s="18" t="s">
        <v>161</v>
      </c>
      <c r="BM169" s="140" t="s">
        <v>881</v>
      </c>
    </row>
    <row r="170" spans="2:65" s="1" customFormat="1" ht="11.25">
      <c r="B170" s="34"/>
      <c r="D170" s="142" t="s">
        <v>164</v>
      </c>
      <c r="F170" s="143" t="s">
        <v>882</v>
      </c>
      <c r="I170" s="144"/>
      <c r="L170" s="34"/>
      <c r="M170" s="145"/>
      <c r="T170" s="55"/>
      <c r="AT170" s="18" t="s">
        <v>164</v>
      </c>
      <c r="AU170" s="18" t="s">
        <v>162</v>
      </c>
    </row>
    <row r="171" spans="2:65" s="1" customFormat="1" ht="44.25" customHeight="1">
      <c r="B171" s="34"/>
      <c r="C171" s="129" t="s">
        <v>318</v>
      </c>
      <c r="D171" s="129" t="s">
        <v>156</v>
      </c>
      <c r="E171" s="130" t="s">
        <v>883</v>
      </c>
      <c r="F171" s="131" t="s">
        <v>884</v>
      </c>
      <c r="G171" s="132" t="s">
        <v>159</v>
      </c>
      <c r="H171" s="133">
        <v>551</v>
      </c>
      <c r="I171" s="134"/>
      <c r="J171" s="135">
        <f>ROUND(I171*H171,2)</f>
        <v>0</v>
      </c>
      <c r="K171" s="131" t="s">
        <v>160</v>
      </c>
      <c r="L171" s="34"/>
      <c r="M171" s="136" t="s">
        <v>21</v>
      </c>
      <c r="N171" s="137" t="s">
        <v>48</v>
      </c>
      <c r="P171" s="138">
        <f>O171*H171</f>
        <v>0</v>
      </c>
      <c r="Q171" s="138">
        <v>0.10373</v>
      </c>
      <c r="R171" s="138">
        <f>Q171*H171</f>
        <v>57.155230000000003</v>
      </c>
      <c r="S171" s="138">
        <v>0</v>
      </c>
      <c r="T171" s="139">
        <f>S171*H171</f>
        <v>0</v>
      </c>
      <c r="AR171" s="140" t="s">
        <v>161</v>
      </c>
      <c r="AT171" s="140" t="s">
        <v>156</v>
      </c>
      <c r="AU171" s="140" t="s">
        <v>162</v>
      </c>
      <c r="AY171" s="18" t="s">
        <v>152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8" t="s">
        <v>85</v>
      </c>
      <c r="BK171" s="141">
        <f>ROUND(I171*H171,2)</f>
        <v>0</v>
      </c>
      <c r="BL171" s="18" t="s">
        <v>161</v>
      </c>
      <c r="BM171" s="140" t="s">
        <v>885</v>
      </c>
    </row>
    <row r="172" spans="2:65" s="1" customFormat="1" ht="11.25">
      <c r="B172" s="34"/>
      <c r="D172" s="142" t="s">
        <v>164</v>
      </c>
      <c r="F172" s="143" t="s">
        <v>886</v>
      </c>
      <c r="I172" s="144"/>
      <c r="L172" s="34"/>
      <c r="M172" s="145"/>
      <c r="T172" s="55"/>
      <c r="AT172" s="18" t="s">
        <v>164</v>
      </c>
      <c r="AU172" s="18" t="s">
        <v>162</v>
      </c>
    </row>
    <row r="173" spans="2:65" s="1" customFormat="1" ht="16.5" customHeight="1">
      <c r="B173" s="34"/>
      <c r="C173" s="129" t="s">
        <v>280</v>
      </c>
      <c r="D173" s="129" t="s">
        <v>156</v>
      </c>
      <c r="E173" s="130" t="s">
        <v>887</v>
      </c>
      <c r="F173" s="131" t="s">
        <v>888</v>
      </c>
      <c r="G173" s="132" t="s">
        <v>159</v>
      </c>
      <c r="H173" s="133">
        <v>33.372</v>
      </c>
      <c r="I173" s="134"/>
      <c r="J173" s="135">
        <f>ROUND(I173*H173,2)</f>
        <v>0</v>
      </c>
      <c r="K173" s="131" t="s">
        <v>21</v>
      </c>
      <c r="L173" s="34"/>
      <c r="M173" s="136" t="s">
        <v>21</v>
      </c>
      <c r="N173" s="137" t="s">
        <v>48</v>
      </c>
      <c r="P173" s="138">
        <f>O173*H173</f>
        <v>0</v>
      </c>
      <c r="Q173" s="138">
        <v>5.0000000000000001E-4</v>
      </c>
      <c r="R173" s="138">
        <f>Q173*H173</f>
        <v>1.6685999999999999E-2</v>
      </c>
      <c r="S173" s="138">
        <v>0</v>
      </c>
      <c r="T173" s="139">
        <f>S173*H173</f>
        <v>0</v>
      </c>
      <c r="AR173" s="140" t="s">
        <v>161</v>
      </c>
      <c r="AT173" s="140" t="s">
        <v>156</v>
      </c>
      <c r="AU173" s="140" t="s">
        <v>162</v>
      </c>
      <c r="AY173" s="18" t="s">
        <v>152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8" t="s">
        <v>85</v>
      </c>
      <c r="BK173" s="141">
        <f>ROUND(I173*H173,2)</f>
        <v>0</v>
      </c>
      <c r="BL173" s="18" t="s">
        <v>161</v>
      </c>
      <c r="BM173" s="140" t="s">
        <v>889</v>
      </c>
    </row>
    <row r="174" spans="2:65" s="12" customFormat="1" ht="11.25">
      <c r="B174" s="146"/>
      <c r="D174" s="147" t="s">
        <v>166</v>
      </c>
      <c r="E174" s="148" t="s">
        <v>21</v>
      </c>
      <c r="F174" s="149" t="s">
        <v>890</v>
      </c>
      <c r="H174" s="150">
        <v>6</v>
      </c>
      <c r="I174" s="151"/>
      <c r="L174" s="146"/>
      <c r="M174" s="152"/>
      <c r="T174" s="153"/>
      <c r="AT174" s="148" t="s">
        <v>166</v>
      </c>
      <c r="AU174" s="148" t="s">
        <v>162</v>
      </c>
      <c r="AV174" s="12" t="s">
        <v>87</v>
      </c>
      <c r="AW174" s="12" t="s">
        <v>39</v>
      </c>
      <c r="AX174" s="12" t="s">
        <v>77</v>
      </c>
      <c r="AY174" s="148" t="s">
        <v>152</v>
      </c>
    </row>
    <row r="175" spans="2:65" s="12" customFormat="1" ht="11.25">
      <c r="B175" s="146"/>
      <c r="D175" s="147" t="s">
        <v>166</v>
      </c>
      <c r="E175" s="148" t="s">
        <v>21</v>
      </c>
      <c r="F175" s="149" t="s">
        <v>891</v>
      </c>
      <c r="H175" s="150">
        <v>26.4</v>
      </c>
      <c r="I175" s="151"/>
      <c r="L175" s="146"/>
      <c r="M175" s="152"/>
      <c r="T175" s="153"/>
      <c r="AT175" s="148" t="s">
        <v>166</v>
      </c>
      <c r="AU175" s="148" t="s">
        <v>162</v>
      </c>
      <c r="AV175" s="12" t="s">
        <v>87</v>
      </c>
      <c r="AW175" s="12" t="s">
        <v>39</v>
      </c>
      <c r="AX175" s="12" t="s">
        <v>77</v>
      </c>
      <c r="AY175" s="148" t="s">
        <v>152</v>
      </c>
    </row>
    <row r="176" spans="2:65" s="15" customFormat="1" ht="11.25">
      <c r="B176" s="182"/>
      <c r="D176" s="147" t="s">
        <v>166</v>
      </c>
      <c r="E176" s="183" t="s">
        <v>21</v>
      </c>
      <c r="F176" s="184" t="s">
        <v>892</v>
      </c>
      <c r="H176" s="185">
        <v>32.4</v>
      </c>
      <c r="I176" s="186"/>
      <c r="L176" s="182"/>
      <c r="M176" s="187"/>
      <c r="T176" s="188"/>
      <c r="AT176" s="183" t="s">
        <v>166</v>
      </c>
      <c r="AU176" s="183" t="s">
        <v>162</v>
      </c>
      <c r="AV176" s="15" t="s">
        <v>162</v>
      </c>
      <c r="AW176" s="15" t="s">
        <v>39</v>
      </c>
      <c r="AX176" s="15" t="s">
        <v>77</v>
      </c>
      <c r="AY176" s="183" t="s">
        <v>152</v>
      </c>
    </row>
    <row r="177" spans="2:65" s="12" customFormat="1" ht="11.25">
      <c r="B177" s="146"/>
      <c r="D177" s="147" t="s">
        <v>166</v>
      </c>
      <c r="E177" s="148" t="s">
        <v>21</v>
      </c>
      <c r="F177" s="149" t="s">
        <v>893</v>
      </c>
      <c r="H177" s="150">
        <v>0.97199999999999998</v>
      </c>
      <c r="I177" s="151"/>
      <c r="L177" s="146"/>
      <c r="M177" s="152"/>
      <c r="T177" s="153"/>
      <c r="AT177" s="148" t="s">
        <v>166</v>
      </c>
      <c r="AU177" s="148" t="s">
        <v>162</v>
      </c>
      <c r="AV177" s="12" t="s">
        <v>87</v>
      </c>
      <c r="AW177" s="12" t="s">
        <v>39</v>
      </c>
      <c r="AX177" s="12" t="s">
        <v>77</v>
      </c>
      <c r="AY177" s="148" t="s">
        <v>152</v>
      </c>
    </row>
    <row r="178" spans="2:65" s="14" customFormat="1" ht="11.25">
      <c r="B178" s="160"/>
      <c r="D178" s="147" t="s">
        <v>166</v>
      </c>
      <c r="E178" s="161" t="s">
        <v>21</v>
      </c>
      <c r="F178" s="162" t="s">
        <v>207</v>
      </c>
      <c r="H178" s="163">
        <v>33.372</v>
      </c>
      <c r="I178" s="164"/>
      <c r="L178" s="160"/>
      <c r="M178" s="165"/>
      <c r="T178" s="166"/>
      <c r="AT178" s="161" t="s">
        <v>166</v>
      </c>
      <c r="AU178" s="161" t="s">
        <v>162</v>
      </c>
      <c r="AV178" s="14" t="s">
        <v>161</v>
      </c>
      <c r="AW178" s="14" t="s">
        <v>39</v>
      </c>
      <c r="AX178" s="14" t="s">
        <v>85</v>
      </c>
      <c r="AY178" s="161" t="s">
        <v>152</v>
      </c>
    </row>
    <row r="179" spans="2:65" s="11" customFormat="1" ht="22.9" customHeight="1">
      <c r="B179" s="117"/>
      <c r="D179" s="118" t="s">
        <v>76</v>
      </c>
      <c r="E179" s="127" t="s">
        <v>216</v>
      </c>
      <c r="F179" s="127" t="s">
        <v>397</v>
      </c>
      <c r="I179" s="120"/>
      <c r="J179" s="128">
        <f>BK179</f>
        <v>0</v>
      </c>
      <c r="L179" s="117"/>
      <c r="M179" s="122"/>
      <c r="P179" s="123">
        <f>P180+P186+P191</f>
        <v>0</v>
      </c>
      <c r="R179" s="123">
        <f>R180+R186+R191</f>
        <v>37.7658518</v>
      </c>
      <c r="T179" s="124">
        <f>T180+T186+T191</f>
        <v>4.5639000000000003</v>
      </c>
      <c r="AR179" s="118" t="s">
        <v>85</v>
      </c>
      <c r="AT179" s="125" t="s">
        <v>76</v>
      </c>
      <c r="AU179" s="125" t="s">
        <v>85</v>
      </c>
      <c r="AY179" s="118" t="s">
        <v>152</v>
      </c>
      <c r="BK179" s="126">
        <f>BK180+BK186+BK191</f>
        <v>0</v>
      </c>
    </row>
    <row r="180" spans="2:65" s="11" customFormat="1" ht="20.85" customHeight="1">
      <c r="B180" s="117"/>
      <c r="D180" s="118" t="s">
        <v>76</v>
      </c>
      <c r="E180" s="127" t="s">
        <v>647</v>
      </c>
      <c r="F180" s="127" t="s">
        <v>648</v>
      </c>
      <c r="I180" s="120"/>
      <c r="J180" s="128">
        <f>BK180</f>
        <v>0</v>
      </c>
      <c r="L180" s="117"/>
      <c r="M180" s="122"/>
      <c r="P180" s="123">
        <f>SUM(P181:P185)</f>
        <v>0</v>
      </c>
      <c r="R180" s="123">
        <f>SUM(R181:R185)</f>
        <v>37.7658518</v>
      </c>
      <c r="T180" s="124">
        <f>SUM(T181:T185)</f>
        <v>0</v>
      </c>
      <c r="AR180" s="118" t="s">
        <v>85</v>
      </c>
      <c r="AT180" s="125" t="s">
        <v>76</v>
      </c>
      <c r="AU180" s="125" t="s">
        <v>87</v>
      </c>
      <c r="AY180" s="118" t="s">
        <v>152</v>
      </c>
      <c r="BK180" s="126">
        <f>SUM(BK181:BK185)</f>
        <v>0</v>
      </c>
    </row>
    <row r="181" spans="2:65" s="1" customFormat="1" ht="49.15" customHeight="1">
      <c r="B181" s="34"/>
      <c r="C181" s="129" t="s">
        <v>328</v>
      </c>
      <c r="D181" s="129" t="s">
        <v>156</v>
      </c>
      <c r="E181" s="130" t="s">
        <v>894</v>
      </c>
      <c r="F181" s="131" t="s">
        <v>895</v>
      </c>
      <c r="G181" s="132" t="s">
        <v>309</v>
      </c>
      <c r="H181" s="133">
        <v>123.22</v>
      </c>
      <c r="I181" s="134"/>
      <c r="J181" s="135">
        <f>ROUND(I181*H181,2)</f>
        <v>0</v>
      </c>
      <c r="K181" s="131" t="s">
        <v>160</v>
      </c>
      <c r="L181" s="34"/>
      <c r="M181" s="136" t="s">
        <v>21</v>
      </c>
      <c r="N181" s="137" t="s">
        <v>48</v>
      </c>
      <c r="P181" s="138">
        <f>O181*H181</f>
        <v>0</v>
      </c>
      <c r="Q181" s="138">
        <v>0.20219000000000001</v>
      </c>
      <c r="R181" s="138">
        <f>Q181*H181</f>
        <v>24.9138518</v>
      </c>
      <c r="S181" s="138">
        <v>0</v>
      </c>
      <c r="T181" s="139">
        <f>S181*H181</f>
        <v>0</v>
      </c>
      <c r="AR181" s="140" t="s">
        <v>161</v>
      </c>
      <c r="AT181" s="140" t="s">
        <v>156</v>
      </c>
      <c r="AU181" s="140" t="s">
        <v>162</v>
      </c>
      <c r="AY181" s="18" t="s">
        <v>152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8" t="s">
        <v>85</v>
      </c>
      <c r="BK181" s="141">
        <f>ROUND(I181*H181,2)</f>
        <v>0</v>
      </c>
      <c r="BL181" s="18" t="s">
        <v>161</v>
      </c>
      <c r="BM181" s="140" t="s">
        <v>896</v>
      </c>
    </row>
    <row r="182" spans="2:65" s="1" customFormat="1" ht="11.25">
      <c r="B182" s="34"/>
      <c r="D182" s="142" t="s">
        <v>164</v>
      </c>
      <c r="F182" s="143" t="s">
        <v>897</v>
      </c>
      <c r="I182" s="144"/>
      <c r="L182" s="34"/>
      <c r="M182" s="145"/>
      <c r="T182" s="55"/>
      <c r="AT182" s="18" t="s">
        <v>164</v>
      </c>
      <c r="AU182" s="18" t="s">
        <v>162</v>
      </c>
    </row>
    <row r="183" spans="2:65" s="12" customFormat="1" ht="11.25">
      <c r="B183" s="146"/>
      <c r="D183" s="147" t="s">
        <v>166</v>
      </c>
      <c r="E183" s="148" t="s">
        <v>21</v>
      </c>
      <c r="F183" s="149" t="s">
        <v>898</v>
      </c>
      <c r="H183" s="150">
        <v>123.22</v>
      </c>
      <c r="I183" s="151"/>
      <c r="L183" s="146"/>
      <c r="M183" s="152"/>
      <c r="T183" s="153"/>
      <c r="AT183" s="148" t="s">
        <v>166</v>
      </c>
      <c r="AU183" s="148" t="s">
        <v>162</v>
      </c>
      <c r="AV183" s="12" t="s">
        <v>87</v>
      </c>
      <c r="AW183" s="12" t="s">
        <v>39</v>
      </c>
      <c r="AX183" s="12" t="s">
        <v>85</v>
      </c>
      <c r="AY183" s="148" t="s">
        <v>152</v>
      </c>
    </row>
    <row r="184" spans="2:65" s="1" customFormat="1" ht="16.5" customHeight="1">
      <c r="B184" s="34"/>
      <c r="C184" s="167" t="s">
        <v>333</v>
      </c>
      <c r="D184" s="167" t="s">
        <v>267</v>
      </c>
      <c r="E184" s="168" t="s">
        <v>899</v>
      </c>
      <c r="F184" s="169" t="s">
        <v>900</v>
      </c>
      <c r="G184" s="170" t="s">
        <v>309</v>
      </c>
      <c r="H184" s="171">
        <v>126</v>
      </c>
      <c r="I184" s="172"/>
      <c r="J184" s="173">
        <f>ROUND(I184*H184,2)</f>
        <v>0</v>
      </c>
      <c r="K184" s="169" t="s">
        <v>160</v>
      </c>
      <c r="L184" s="174"/>
      <c r="M184" s="175" t="s">
        <v>21</v>
      </c>
      <c r="N184" s="176" t="s">
        <v>48</v>
      </c>
      <c r="P184" s="138">
        <f>O184*H184</f>
        <v>0</v>
      </c>
      <c r="Q184" s="138">
        <v>0.10199999999999999</v>
      </c>
      <c r="R184" s="138">
        <f>Q184*H184</f>
        <v>12.851999999999999</v>
      </c>
      <c r="S184" s="138">
        <v>0</v>
      </c>
      <c r="T184" s="139">
        <f>S184*H184</f>
        <v>0</v>
      </c>
      <c r="AR184" s="140" t="s">
        <v>210</v>
      </c>
      <c r="AT184" s="140" t="s">
        <v>267</v>
      </c>
      <c r="AU184" s="140" t="s">
        <v>162</v>
      </c>
      <c r="AY184" s="18" t="s">
        <v>152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8" t="s">
        <v>85</v>
      </c>
      <c r="BK184" s="141">
        <f>ROUND(I184*H184,2)</f>
        <v>0</v>
      </c>
      <c r="BL184" s="18" t="s">
        <v>161</v>
      </c>
      <c r="BM184" s="140" t="s">
        <v>901</v>
      </c>
    </row>
    <row r="185" spans="2:65" s="12" customFormat="1" ht="11.25">
      <c r="B185" s="146"/>
      <c r="D185" s="147" t="s">
        <v>166</v>
      </c>
      <c r="E185" s="148" t="s">
        <v>21</v>
      </c>
      <c r="F185" s="149" t="s">
        <v>902</v>
      </c>
      <c r="H185" s="150">
        <v>126</v>
      </c>
      <c r="I185" s="151"/>
      <c r="L185" s="146"/>
      <c r="M185" s="152"/>
      <c r="T185" s="153"/>
      <c r="AT185" s="148" t="s">
        <v>166</v>
      </c>
      <c r="AU185" s="148" t="s">
        <v>162</v>
      </c>
      <c r="AV185" s="12" t="s">
        <v>87</v>
      </c>
      <c r="AW185" s="12" t="s">
        <v>39</v>
      </c>
      <c r="AX185" s="12" t="s">
        <v>85</v>
      </c>
      <c r="AY185" s="148" t="s">
        <v>152</v>
      </c>
    </row>
    <row r="186" spans="2:65" s="11" customFormat="1" ht="20.85" customHeight="1">
      <c r="B186" s="117"/>
      <c r="D186" s="118" t="s">
        <v>76</v>
      </c>
      <c r="E186" s="127" t="s">
        <v>903</v>
      </c>
      <c r="F186" s="127" t="s">
        <v>904</v>
      </c>
      <c r="I186" s="120"/>
      <c r="J186" s="128">
        <f>BK186</f>
        <v>0</v>
      </c>
      <c r="L186" s="117"/>
      <c r="M186" s="122"/>
      <c r="P186" s="123">
        <f>SUM(P187:P190)</f>
        <v>0</v>
      </c>
      <c r="R186" s="123">
        <f>SUM(R187:R190)</f>
        <v>0</v>
      </c>
      <c r="T186" s="124">
        <f>SUM(T187:T190)</f>
        <v>4.5639000000000003</v>
      </c>
      <c r="AR186" s="118" t="s">
        <v>85</v>
      </c>
      <c r="AT186" s="125" t="s">
        <v>76</v>
      </c>
      <c r="AU186" s="125" t="s">
        <v>87</v>
      </c>
      <c r="AY186" s="118" t="s">
        <v>152</v>
      </c>
      <c r="BK186" s="126">
        <f>SUM(BK187:BK190)</f>
        <v>0</v>
      </c>
    </row>
    <row r="187" spans="2:65" s="1" customFormat="1" ht="33" customHeight="1">
      <c r="B187" s="34"/>
      <c r="C187" s="129" t="s">
        <v>340</v>
      </c>
      <c r="D187" s="129" t="s">
        <v>156</v>
      </c>
      <c r="E187" s="130" t="s">
        <v>905</v>
      </c>
      <c r="F187" s="131" t="s">
        <v>906</v>
      </c>
      <c r="G187" s="132" t="s">
        <v>170</v>
      </c>
      <c r="H187" s="133">
        <v>27</v>
      </c>
      <c r="I187" s="134"/>
      <c r="J187" s="135">
        <f>ROUND(I187*H187,2)</f>
        <v>0</v>
      </c>
      <c r="K187" s="131" t="s">
        <v>160</v>
      </c>
      <c r="L187" s="34"/>
      <c r="M187" s="136" t="s">
        <v>21</v>
      </c>
      <c r="N187" s="137" t="s">
        <v>48</v>
      </c>
      <c r="P187" s="138">
        <f>O187*H187</f>
        <v>0</v>
      </c>
      <c r="Q187" s="138">
        <v>0</v>
      </c>
      <c r="R187" s="138">
        <f>Q187*H187</f>
        <v>0</v>
      </c>
      <c r="S187" s="138">
        <v>0.16500000000000001</v>
      </c>
      <c r="T187" s="139">
        <f>S187*H187</f>
        <v>4.4550000000000001</v>
      </c>
      <c r="AR187" s="140" t="s">
        <v>161</v>
      </c>
      <c r="AT187" s="140" t="s">
        <v>156</v>
      </c>
      <c r="AU187" s="140" t="s">
        <v>162</v>
      </c>
      <c r="AY187" s="18" t="s">
        <v>152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8" t="s">
        <v>85</v>
      </c>
      <c r="BK187" s="141">
        <f>ROUND(I187*H187,2)</f>
        <v>0</v>
      </c>
      <c r="BL187" s="18" t="s">
        <v>161</v>
      </c>
      <c r="BM187" s="140" t="s">
        <v>907</v>
      </c>
    </row>
    <row r="188" spans="2:65" s="1" customFormat="1" ht="11.25">
      <c r="B188" s="34"/>
      <c r="D188" s="142" t="s">
        <v>164</v>
      </c>
      <c r="F188" s="143" t="s">
        <v>908</v>
      </c>
      <c r="I188" s="144"/>
      <c r="L188" s="34"/>
      <c r="M188" s="145"/>
      <c r="T188" s="55"/>
      <c r="AT188" s="18" t="s">
        <v>164</v>
      </c>
      <c r="AU188" s="18" t="s">
        <v>162</v>
      </c>
    </row>
    <row r="189" spans="2:65" s="1" customFormat="1" ht="24.2" customHeight="1">
      <c r="B189" s="34"/>
      <c r="C189" s="129" t="s">
        <v>349</v>
      </c>
      <c r="D189" s="129" t="s">
        <v>156</v>
      </c>
      <c r="E189" s="130" t="s">
        <v>909</v>
      </c>
      <c r="F189" s="131" t="s">
        <v>910</v>
      </c>
      <c r="G189" s="132" t="s">
        <v>309</v>
      </c>
      <c r="H189" s="133">
        <v>55</v>
      </c>
      <c r="I189" s="134"/>
      <c r="J189" s="135">
        <f>ROUND(I189*H189,2)</f>
        <v>0</v>
      </c>
      <c r="K189" s="131" t="s">
        <v>160</v>
      </c>
      <c r="L189" s="34"/>
      <c r="M189" s="136" t="s">
        <v>21</v>
      </c>
      <c r="N189" s="137" t="s">
        <v>48</v>
      </c>
      <c r="P189" s="138">
        <f>O189*H189</f>
        <v>0</v>
      </c>
      <c r="Q189" s="138">
        <v>0</v>
      </c>
      <c r="R189" s="138">
        <f>Q189*H189</f>
        <v>0</v>
      </c>
      <c r="S189" s="138">
        <v>1.98E-3</v>
      </c>
      <c r="T189" s="139">
        <f>S189*H189</f>
        <v>0.1089</v>
      </c>
      <c r="AR189" s="140" t="s">
        <v>161</v>
      </c>
      <c r="AT189" s="140" t="s">
        <v>156</v>
      </c>
      <c r="AU189" s="140" t="s">
        <v>162</v>
      </c>
      <c r="AY189" s="18" t="s">
        <v>152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8" t="s">
        <v>85</v>
      </c>
      <c r="BK189" s="141">
        <f>ROUND(I189*H189,2)</f>
        <v>0</v>
      </c>
      <c r="BL189" s="18" t="s">
        <v>161</v>
      </c>
      <c r="BM189" s="140" t="s">
        <v>911</v>
      </c>
    </row>
    <row r="190" spans="2:65" s="1" customFormat="1" ht="11.25">
      <c r="B190" s="34"/>
      <c r="D190" s="142" t="s">
        <v>164</v>
      </c>
      <c r="F190" s="143" t="s">
        <v>912</v>
      </c>
      <c r="I190" s="144"/>
      <c r="L190" s="34"/>
      <c r="M190" s="145"/>
      <c r="T190" s="55"/>
      <c r="AT190" s="18" t="s">
        <v>164</v>
      </c>
      <c r="AU190" s="18" t="s">
        <v>162</v>
      </c>
    </row>
    <row r="191" spans="2:65" s="11" customFormat="1" ht="20.85" customHeight="1">
      <c r="B191" s="117"/>
      <c r="D191" s="118" t="s">
        <v>76</v>
      </c>
      <c r="E191" s="127" t="s">
        <v>455</v>
      </c>
      <c r="F191" s="127" t="s">
        <v>456</v>
      </c>
      <c r="I191" s="120"/>
      <c r="J191" s="128">
        <f>BK191</f>
        <v>0</v>
      </c>
      <c r="L191" s="117"/>
      <c r="M191" s="122"/>
      <c r="P191" s="123">
        <f>SUM(P192:P200)</f>
        <v>0</v>
      </c>
      <c r="R191" s="123">
        <f>SUM(R192:R200)</f>
        <v>0</v>
      </c>
      <c r="T191" s="124">
        <f>SUM(T192:T200)</f>
        <v>0</v>
      </c>
      <c r="AR191" s="118" t="s">
        <v>85</v>
      </c>
      <c r="AT191" s="125" t="s">
        <v>76</v>
      </c>
      <c r="AU191" s="125" t="s">
        <v>87</v>
      </c>
      <c r="AY191" s="118" t="s">
        <v>152</v>
      </c>
      <c r="BK191" s="126">
        <f>SUM(BK192:BK200)</f>
        <v>0</v>
      </c>
    </row>
    <row r="192" spans="2:65" s="1" customFormat="1" ht="44.25" customHeight="1">
      <c r="B192" s="34"/>
      <c r="C192" s="129" t="s">
        <v>355</v>
      </c>
      <c r="D192" s="129" t="s">
        <v>156</v>
      </c>
      <c r="E192" s="130" t="s">
        <v>913</v>
      </c>
      <c r="F192" s="131" t="s">
        <v>914</v>
      </c>
      <c r="G192" s="132" t="s">
        <v>295</v>
      </c>
      <c r="H192" s="133">
        <v>1.883</v>
      </c>
      <c r="I192" s="134"/>
      <c r="J192" s="135">
        <f>ROUND(I192*H192,2)</f>
        <v>0</v>
      </c>
      <c r="K192" s="131" t="s">
        <v>160</v>
      </c>
      <c r="L192" s="34"/>
      <c r="M192" s="136" t="s">
        <v>21</v>
      </c>
      <c r="N192" s="137" t="s">
        <v>48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161</v>
      </c>
      <c r="AT192" s="140" t="s">
        <v>156</v>
      </c>
      <c r="AU192" s="140" t="s">
        <v>162</v>
      </c>
      <c r="AY192" s="18" t="s">
        <v>152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8" t="s">
        <v>85</v>
      </c>
      <c r="BK192" s="141">
        <f>ROUND(I192*H192,2)</f>
        <v>0</v>
      </c>
      <c r="BL192" s="18" t="s">
        <v>161</v>
      </c>
      <c r="BM192" s="140" t="s">
        <v>915</v>
      </c>
    </row>
    <row r="193" spans="2:65" s="1" customFormat="1" ht="11.25">
      <c r="B193" s="34"/>
      <c r="D193" s="142" t="s">
        <v>164</v>
      </c>
      <c r="F193" s="143" t="s">
        <v>916</v>
      </c>
      <c r="I193" s="144"/>
      <c r="L193" s="34"/>
      <c r="M193" s="145"/>
      <c r="T193" s="55"/>
      <c r="AT193" s="18" t="s">
        <v>164</v>
      </c>
      <c r="AU193" s="18" t="s">
        <v>162</v>
      </c>
    </row>
    <row r="194" spans="2:65" s="1" customFormat="1" ht="37.9" customHeight="1">
      <c r="B194" s="34"/>
      <c r="C194" s="129" t="s">
        <v>304</v>
      </c>
      <c r="D194" s="129" t="s">
        <v>156</v>
      </c>
      <c r="E194" s="130" t="s">
        <v>917</v>
      </c>
      <c r="F194" s="131" t="s">
        <v>918</v>
      </c>
      <c r="G194" s="132" t="s">
        <v>295</v>
      </c>
      <c r="H194" s="133">
        <v>1.883</v>
      </c>
      <c r="I194" s="134"/>
      <c r="J194" s="135">
        <f>ROUND(I194*H194,2)</f>
        <v>0</v>
      </c>
      <c r="K194" s="131" t="s">
        <v>160</v>
      </c>
      <c r="L194" s="34"/>
      <c r="M194" s="136" t="s">
        <v>21</v>
      </c>
      <c r="N194" s="137" t="s">
        <v>48</v>
      </c>
      <c r="P194" s="138">
        <f>O194*H194</f>
        <v>0</v>
      </c>
      <c r="Q194" s="138">
        <v>0</v>
      </c>
      <c r="R194" s="138">
        <f>Q194*H194</f>
        <v>0</v>
      </c>
      <c r="S194" s="138">
        <v>0</v>
      </c>
      <c r="T194" s="139">
        <f>S194*H194</f>
        <v>0</v>
      </c>
      <c r="AR194" s="140" t="s">
        <v>161</v>
      </c>
      <c r="AT194" s="140" t="s">
        <v>156</v>
      </c>
      <c r="AU194" s="140" t="s">
        <v>162</v>
      </c>
      <c r="AY194" s="18" t="s">
        <v>152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8" t="s">
        <v>85</v>
      </c>
      <c r="BK194" s="141">
        <f>ROUND(I194*H194,2)</f>
        <v>0</v>
      </c>
      <c r="BL194" s="18" t="s">
        <v>161</v>
      </c>
      <c r="BM194" s="140" t="s">
        <v>919</v>
      </c>
    </row>
    <row r="195" spans="2:65" s="1" customFormat="1" ht="11.25">
      <c r="B195" s="34"/>
      <c r="D195" s="142" t="s">
        <v>164</v>
      </c>
      <c r="F195" s="143" t="s">
        <v>920</v>
      </c>
      <c r="I195" s="144"/>
      <c r="L195" s="34"/>
      <c r="M195" s="145"/>
      <c r="T195" s="55"/>
      <c r="AT195" s="18" t="s">
        <v>164</v>
      </c>
      <c r="AU195" s="18" t="s">
        <v>162</v>
      </c>
    </row>
    <row r="196" spans="2:65" s="1" customFormat="1" ht="49.15" customHeight="1">
      <c r="B196" s="34"/>
      <c r="C196" s="129" t="s">
        <v>338</v>
      </c>
      <c r="D196" s="129" t="s">
        <v>156</v>
      </c>
      <c r="E196" s="130" t="s">
        <v>921</v>
      </c>
      <c r="F196" s="131" t="s">
        <v>922</v>
      </c>
      <c r="G196" s="132" t="s">
        <v>295</v>
      </c>
      <c r="H196" s="133">
        <v>3.766</v>
      </c>
      <c r="I196" s="134"/>
      <c r="J196" s="135">
        <f>ROUND(I196*H196,2)</f>
        <v>0</v>
      </c>
      <c r="K196" s="131" t="s">
        <v>160</v>
      </c>
      <c r="L196" s="34"/>
      <c r="M196" s="136" t="s">
        <v>21</v>
      </c>
      <c r="N196" s="137" t="s">
        <v>48</v>
      </c>
      <c r="P196" s="138">
        <f>O196*H196</f>
        <v>0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AR196" s="140" t="s">
        <v>161</v>
      </c>
      <c r="AT196" s="140" t="s">
        <v>156</v>
      </c>
      <c r="AU196" s="140" t="s">
        <v>162</v>
      </c>
      <c r="AY196" s="18" t="s">
        <v>152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8" t="s">
        <v>85</v>
      </c>
      <c r="BK196" s="141">
        <f>ROUND(I196*H196,2)</f>
        <v>0</v>
      </c>
      <c r="BL196" s="18" t="s">
        <v>161</v>
      </c>
      <c r="BM196" s="140" t="s">
        <v>923</v>
      </c>
    </row>
    <row r="197" spans="2:65" s="1" customFormat="1" ht="11.25">
      <c r="B197" s="34"/>
      <c r="D197" s="142" t="s">
        <v>164</v>
      </c>
      <c r="F197" s="143" t="s">
        <v>924</v>
      </c>
      <c r="I197" s="144"/>
      <c r="L197" s="34"/>
      <c r="M197" s="145"/>
      <c r="T197" s="55"/>
      <c r="AT197" s="18" t="s">
        <v>164</v>
      </c>
      <c r="AU197" s="18" t="s">
        <v>162</v>
      </c>
    </row>
    <row r="198" spans="2:65" s="12" customFormat="1" ht="11.25">
      <c r="B198" s="146"/>
      <c r="D198" s="147" t="s">
        <v>166</v>
      </c>
      <c r="E198" s="148" t="s">
        <v>21</v>
      </c>
      <c r="F198" s="149" t="s">
        <v>925</v>
      </c>
      <c r="H198" s="150">
        <v>3.766</v>
      </c>
      <c r="I198" s="151"/>
      <c r="L198" s="146"/>
      <c r="M198" s="152"/>
      <c r="T198" s="153"/>
      <c r="AT198" s="148" t="s">
        <v>166</v>
      </c>
      <c r="AU198" s="148" t="s">
        <v>162</v>
      </c>
      <c r="AV198" s="12" t="s">
        <v>87</v>
      </c>
      <c r="AW198" s="12" t="s">
        <v>39</v>
      </c>
      <c r="AX198" s="12" t="s">
        <v>85</v>
      </c>
      <c r="AY198" s="148" t="s">
        <v>152</v>
      </c>
    </row>
    <row r="199" spans="2:65" s="1" customFormat="1" ht="44.25" customHeight="1">
      <c r="B199" s="34"/>
      <c r="C199" s="129" t="s">
        <v>373</v>
      </c>
      <c r="D199" s="129" t="s">
        <v>156</v>
      </c>
      <c r="E199" s="130" t="s">
        <v>926</v>
      </c>
      <c r="F199" s="131" t="s">
        <v>927</v>
      </c>
      <c r="G199" s="132" t="s">
        <v>295</v>
      </c>
      <c r="H199" s="133">
        <v>755.43299999999999</v>
      </c>
      <c r="I199" s="134"/>
      <c r="J199" s="135">
        <f>ROUND(I199*H199,2)</f>
        <v>0</v>
      </c>
      <c r="K199" s="131" t="s">
        <v>160</v>
      </c>
      <c r="L199" s="34"/>
      <c r="M199" s="136" t="s">
        <v>21</v>
      </c>
      <c r="N199" s="137" t="s">
        <v>48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161</v>
      </c>
      <c r="AT199" s="140" t="s">
        <v>156</v>
      </c>
      <c r="AU199" s="140" t="s">
        <v>162</v>
      </c>
      <c r="AY199" s="18" t="s">
        <v>152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8" t="s">
        <v>85</v>
      </c>
      <c r="BK199" s="141">
        <f>ROUND(I199*H199,2)</f>
        <v>0</v>
      </c>
      <c r="BL199" s="18" t="s">
        <v>161</v>
      </c>
      <c r="BM199" s="140" t="s">
        <v>928</v>
      </c>
    </row>
    <row r="200" spans="2:65" s="1" customFormat="1" ht="11.25">
      <c r="B200" s="34"/>
      <c r="D200" s="142" t="s">
        <v>164</v>
      </c>
      <c r="F200" s="143" t="s">
        <v>929</v>
      </c>
      <c r="I200" s="144"/>
      <c r="L200" s="34"/>
      <c r="M200" s="145"/>
      <c r="T200" s="55"/>
      <c r="AT200" s="18" t="s">
        <v>164</v>
      </c>
      <c r="AU200" s="18" t="s">
        <v>162</v>
      </c>
    </row>
    <row r="201" spans="2:65" s="11" customFormat="1" ht="25.9" customHeight="1">
      <c r="B201" s="117"/>
      <c r="D201" s="118" t="s">
        <v>76</v>
      </c>
      <c r="E201" s="119" t="s">
        <v>558</v>
      </c>
      <c r="F201" s="119" t="s">
        <v>559</v>
      </c>
      <c r="I201" s="120"/>
      <c r="J201" s="121">
        <f>BK201</f>
        <v>0</v>
      </c>
      <c r="L201" s="117"/>
      <c r="M201" s="122"/>
      <c r="P201" s="123">
        <f>P202</f>
        <v>0</v>
      </c>
      <c r="R201" s="123">
        <f>R202</f>
        <v>5.0000000000000002E-5</v>
      </c>
      <c r="T201" s="124">
        <f>T202</f>
        <v>0</v>
      </c>
      <c r="AR201" s="118" t="s">
        <v>183</v>
      </c>
      <c r="AT201" s="125" t="s">
        <v>76</v>
      </c>
      <c r="AU201" s="125" t="s">
        <v>77</v>
      </c>
      <c r="AY201" s="118" t="s">
        <v>152</v>
      </c>
      <c r="BK201" s="126">
        <f>BK202</f>
        <v>0</v>
      </c>
    </row>
    <row r="202" spans="2:65" s="11" customFormat="1" ht="22.9" customHeight="1">
      <c r="B202" s="117"/>
      <c r="D202" s="118" t="s">
        <v>76</v>
      </c>
      <c r="E202" s="127" t="s">
        <v>77</v>
      </c>
      <c r="F202" s="127" t="s">
        <v>560</v>
      </c>
      <c r="I202" s="120"/>
      <c r="J202" s="128">
        <f>BK202</f>
        <v>0</v>
      </c>
      <c r="L202" s="117"/>
      <c r="M202" s="122"/>
      <c r="P202" s="123">
        <f>SUM(P203:P204)</f>
        <v>0</v>
      </c>
      <c r="R202" s="123">
        <f>SUM(R203:R204)</f>
        <v>5.0000000000000002E-5</v>
      </c>
      <c r="T202" s="124">
        <f>SUM(T203:T204)</f>
        <v>0</v>
      </c>
      <c r="AR202" s="118" t="s">
        <v>183</v>
      </c>
      <c r="AT202" s="125" t="s">
        <v>76</v>
      </c>
      <c r="AU202" s="125" t="s">
        <v>85</v>
      </c>
      <c r="AY202" s="118" t="s">
        <v>152</v>
      </c>
      <c r="BK202" s="126">
        <f>SUM(BK203:BK204)</f>
        <v>0</v>
      </c>
    </row>
    <row r="203" spans="2:65" s="1" customFormat="1" ht="78" customHeight="1">
      <c r="B203" s="34"/>
      <c r="C203" s="129" t="s">
        <v>379</v>
      </c>
      <c r="D203" s="129" t="s">
        <v>156</v>
      </c>
      <c r="E203" s="130" t="s">
        <v>562</v>
      </c>
      <c r="F203" s="131" t="s">
        <v>563</v>
      </c>
      <c r="G203" s="132" t="s">
        <v>170</v>
      </c>
      <c r="H203" s="133">
        <v>1</v>
      </c>
      <c r="I203" s="134"/>
      <c r="J203" s="135">
        <f>ROUND(I203*H203,2)</f>
        <v>0</v>
      </c>
      <c r="K203" s="131" t="s">
        <v>21</v>
      </c>
      <c r="L203" s="34"/>
      <c r="M203" s="136" t="s">
        <v>21</v>
      </c>
      <c r="N203" s="137" t="s">
        <v>48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161</v>
      </c>
      <c r="AT203" s="140" t="s">
        <v>156</v>
      </c>
      <c r="AU203" s="140" t="s">
        <v>87</v>
      </c>
      <c r="AY203" s="18" t="s">
        <v>152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8" t="s">
        <v>85</v>
      </c>
      <c r="BK203" s="141">
        <f>ROUND(I203*H203,2)</f>
        <v>0</v>
      </c>
      <c r="BL203" s="18" t="s">
        <v>161</v>
      </c>
      <c r="BM203" s="140" t="s">
        <v>930</v>
      </c>
    </row>
    <row r="204" spans="2:65" s="1" customFormat="1" ht="37.9" customHeight="1">
      <c r="B204" s="34"/>
      <c r="C204" s="129" t="s">
        <v>387</v>
      </c>
      <c r="D204" s="129" t="s">
        <v>156</v>
      </c>
      <c r="E204" s="130" t="s">
        <v>566</v>
      </c>
      <c r="F204" s="131" t="s">
        <v>567</v>
      </c>
      <c r="G204" s="132" t="s">
        <v>170</v>
      </c>
      <c r="H204" s="133">
        <v>1</v>
      </c>
      <c r="I204" s="134"/>
      <c r="J204" s="135">
        <f>ROUND(I204*H204,2)</f>
        <v>0</v>
      </c>
      <c r="K204" s="131" t="s">
        <v>21</v>
      </c>
      <c r="L204" s="34"/>
      <c r="M204" s="177" t="s">
        <v>21</v>
      </c>
      <c r="N204" s="178" t="s">
        <v>48</v>
      </c>
      <c r="O204" s="179"/>
      <c r="P204" s="180">
        <f>O204*H204</f>
        <v>0</v>
      </c>
      <c r="Q204" s="180">
        <v>5.0000000000000002E-5</v>
      </c>
      <c r="R204" s="180">
        <f>Q204*H204</f>
        <v>5.0000000000000002E-5</v>
      </c>
      <c r="S204" s="180">
        <v>0</v>
      </c>
      <c r="T204" s="181">
        <f>S204*H204</f>
        <v>0</v>
      </c>
      <c r="AR204" s="140" t="s">
        <v>161</v>
      </c>
      <c r="AT204" s="140" t="s">
        <v>156</v>
      </c>
      <c r="AU204" s="140" t="s">
        <v>87</v>
      </c>
      <c r="AY204" s="18" t="s">
        <v>152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8" t="s">
        <v>85</v>
      </c>
      <c r="BK204" s="141">
        <f>ROUND(I204*H204,2)</f>
        <v>0</v>
      </c>
      <c r="BL204" s="18" t="s">
        <v>161</v>
      </c>
      <c r="BM204" s="140" t="s">
        <v>931</v>
      </c>
    </row>
    <row r="205" spans="2:65" s="1" customFormat="1" ht="6.95" customHeight="1">
      <c r="B205" s="43"/>
      <c r="C205" s="44"/>
      <c r="D205" s="44"/>
      <c r="E205" s="44"/>
      <c r="F205" s="44"/>
      <c r="G205" s="44"/>
      <c r="H205" s="44"/>
      <c r="I205" s="44"/>
      <c r="J205" s="44"/>
      <c r="K205" s="44"/>
      <c r="L205" s="34"/>
    </row>
  </sheetData>
  <sheetProtection algorithmName="SHA-512" hashValue="HrH6POSOJCCrO8opEPV6m4uQuSJSJC6DyGQp0Hrg9HUHia9klYkL1qdtnAYMnVYM6gIZKM1u3FMhzVYTPMQHug==" saltValue="YQOG3cwf5aWeT+58mCd1MQ==" spinCount="100000" sheet="1" objects="1" scenarios="1" formatColumns="0" formatRows="0" autoFilter="0"/>
  <autoFilter ref="C99:K204" xr:uid="{00000000-0009-0000-0000-000004000000}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5" r:id="rId1" xr:uid="{00000000-0004-0000-0400-000000000000}"/>
    <hyperlink ref="F109" r:id="rId2" xr:uid="{00000000-0004-0000-0400-000001000000}"/>
    <hyperlink ref="F112" r:id="rId3" xr:uid="{00000000-0004-0000-0400-000002000000}"/>
    <hyperlink ref="F116" r:id="rId4" xr:uid="{00000000-0004-0000-0400-000003000000}"/>
    <hyperlink ref="F121" r:id="rId5" xr:uid="{00000000-0004-0000-0400-000004000000}"/>
    <hyperlink ref="F125" r:id="rId6" xr:uid="{00000000-0004-0000-0400-000005000000}"/>
    <hyperlink ref="F128" r:id="rId7" xr:uid="{00000000-0004-0000-0400-000006000000}"/>
    <hyperlink ref="F131" r:id="rId8" xr:uid="{00000000-0004-0000-0400-000007000000}"/>
    <hyperlink ref="F134" r:id="rId9" xr:uid="{00000000-0004-0000-0400-000008000000}"/>
    <hyperlink ref="F136" r:id="rId10" xr:uid="{00000000-0004-0000-0400-000009000000}"/>
    <hyperlink ref="F140" r:id="rId11" xr:uid="{00000000-0004-0000-0400-00000A000000}"/>
    <hyperlink ref="F145" r:id="rId12" xr:uid="{00000000-0004-0000-0400-00000B000000}"/>
    <hyperlink ref="F150" r:id="rId13" xr:uid="{00000000-0004-0000-0400-00000C000000}"/>
    <hyperlink ref="F160" r:id="rId14" xr:uid="{00000000-0004-0000-0400-00000D000000}"/>
    <hyperlink ref="F163" r:id="rId15" xr:uid="{00000000-0004-0000-0400-00000E000000}"/>
    <hyperlink ref="F166" r:id="rId16" xr:uid="{00000000-0004-0000-0400-00000F000000}"/>
    <hyperlink ref="F168" r:id="rId17" xr:uid="{00000000-0004-0000-0400-000010000000}"/>
    <hyperlink ref="F170" r:id="rId18" xr:uid="{00000000-0004-0000-0400-000011000000}"/>
    <hyperlink ref="F172" r:id="rId19" xr:uid="{00000000-0004-0000-0400-000012000000}"/>
    <hyperlink ref="F182" r:id="rId20" xr:uid="{00000000-0004-0000-0400-000013000000}"/>
    <hyperlink ref="F188" r:id="rId21" xr:uid="{00000000-0004-0000-0400-000014000000}"/>
    <hyperlink ref="F190" r:id="rId22" xr:uid="{00000000-0004-0000-0400-000015000000}"/>
    <hyperlink ref="F193" r:id="rId23" xr:uid="{00000000-0004-0000-0400-000016000000}"/>
    <hyperlink ref="F195" r:id="rId24" xr:uid="{00000000-0004-0000-0400-000017000000}"/>
    <hyperlink ref="F197" r:id="rId25" xr:uid="{00000000-0004-0000-0400-000018000000}"/>
    <hyperlink ref="F200" r:id="rId26" xr:uid="{00000000-0004-0000-0400-000019000000}"/>
  </hyperlinks>
  <pageMargins left="0.39374999999999999" right="0.39374999999999999" top="0.39374999999999999" bottom="0.39374999999999999" header="0" footer="0"/>
  <pageSetup paperSize="9" fitToHeight="100" orientation="portrait" blackAndWhite="1" r:id="rId27"/>
  <headerFooter>
    <oddFooter>&amp;CStrana &amp;P z &amp;N</oddFooter>
  </headerFooter>
  <drawing r:id="rId2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08E94-636D-4308-9095-4582A9E4626B}">
  <sheetPr>
    <pageSetUpPr fitToPage="1"/>
  </sheetPr>
  <dimension ref="A1:M38"/>
  <sheetViews>
    <sheetView view="pageBreakPreview" zoomScale="115" workbookViewId="0">
      <selection activeCell="J31" sqref="J31"/>
    </sheetView>
  </sheetViews>
  <sheetFormatPr defaultRowHeight="12.75"/>
  <cols>
    <col min="1" max="1" width="5.6640625" style="324" customWidth="1"/>
    <col min="2" max="2" width="9.33203125" style="324"/>
    <col min="3" max="3" width="65.5" style="324" customWidth="1"/>
    <col min="4" max="5" width="9.33203125" style="324"/>
    <col min="6" max="6" width="19.6640625" style="324" customWidth="1"/>
    <col min="7" max="12" width="9.33203125" style="324"/>
    <col min="13" max="13" width="45.5" style="324" customWidth="1"/>
    <col min="14" max="256" width="9.33203125" style="324"/>
    <col min="257" max="257" width="5.6640625" style="324" customWidth="1"/>
    <col min="258" max="258" width="9.33203125" style="324"/>
    <col min="259" max="259" width="65.5" style="324" customWidth="1"/>
    <col min="260" max="261" width="9.33203125" style="324"/>
    <col min="262" max="262" width="19.6640625" style="324" customWidth="1"/>
    <col min="263" max="268" width="9.33203125" style="324"/>
    <col min="269" max="269" width="45.5" style="324" customWidth="1"/>
    <col min="270" max="512" width="9.33203125" style="324"/>
    <col min="513" max="513" width="5.6640625" style="324" customWidth="1"/>
    <col min="514" max="514" width="9.33203125" style="324"/>
    <col min="515" max="515" width="65.5" style="324" customWidth="1"/>
    <col min="516" max="517" width="9.33203125" style="324"/>
    <col min="518" max="518" width="19.6640625" style="324" customWidth="1"/>
    <col min="519" max="524" width="9.33203125" style="324"/>
    <col min="525" max="525" width="45.5" style="324" customWidth="1"/>
    <col min="526" max="768" width="9.33203125" style="324"/>
    <col min="769" max="769" width="5.6640625" style="324" customWidth="1"/>
    <col min="770" max="770" width="9.33203125" style="324"/>
    <col min="771" max="771" width="65.5" style="324" customWidth="1"/>
    <col min="772" max="773" width="9.33203125" style="324"/>
    <col min="774" max="774" width="19.6640625" style="324" customWidth="1"/>
    <col min="775" max="780" width="9.33203125" style="324"/>
    <col min="781" max="781" width="45.5" style="324" customWidth="1"/>
    <col min="782" max="1024" width="9.33203125" style="324"/>
    <col min="1025" max="1025" width="5.6640625" style="324" customWidth="1"/>
    <col min="1026" max="1026" width="9.33203125" style="324"/>
    <col min="1027" max="1027" width="65.5" style="324" customWidth="1"/>
    <col min="1028" max="1029" width="9.33203125" style="324"/>
    <col min="1030" max="1030" width="19.6640625" style="324" customWidth="1"/>
    <col min="1031" max="1036" width="9.33203125" style="324"/>
    <col min="1037" max="1037" width="45.5" style="324" customWidth="1"/>
    <col min="1038" max="1280" width="9.33203125" style="324"/>
    <col min="1281" max="1281" width="5.6640625" style="324" customWidth="1"/>
    <col min="1282" max="1282" width="9.33203125" style="324"/>
    <col min="1283" max="1283" width="65.5" style="324" customWidth="1"/>
    <col min="1284" max="1285" width="9.33203125" style="324"/>
    <col min="1286" max="1286" width="19.6640625" style="324" customWidth="1"/>
    <col min="1287" max="1292" width="9.33203125" style="324"/>
    <col min="1293" max="1293" width="45.5" style="324" customWidth="1"/>
    <col min="1294" max="1536" width="9.33203125" style="324"/>
    <col min="1537" max="1537" width="5.6640625" style="324" customWidth="1"/>
    <col min="1538" max="1538" width="9.33203125" style="324"/>
    <col min="1539" max="1539" width="65.5" style="324" customWidth="1"/>
    <col min="1540" max="1541" width="9.33203125" style="324"/>
    <col min="1542" max="1542" width="19.6640625" style="324" customWidth="1"/>
    <col min="1543" max="1548" width="9.33203125" style="324"/>
    <col min="1549" max="1549" width="45.5" style="324" customWidth="1"/>
    <col min="1550" max="1792" width="9.33203125" style="324"/>
    <col min="1793" max="1793" width="5.6640625" style="324" customWidth="1"/>
    <col min="1794" max="1794" width="9.33203125" style="324"/>
    <col min="1795" max="1795" width="65.5" style="324" customWidth="1"/>
    <col min="1796" max="1797" width="9.33203125" style="324"/>
    <col min="1798" max="1798" width="19.6640625" style="324" customWidth="1"/>
    <col min="1799" max="1804" width="9.33203125" style="324"/>
    <col min="1805" max="1805" width="45.5" style="324" customWidth="1"/>
    <col min="1806" max="2048" width="9.33203125" style="324"/>
    <col min="2049" max="2049" width="5.6640625" style="324" customWidth="1"/>
    <col min="2050" max="2050" width="9.33203125" style="324"/>
    <col min="2051" max="2051" width="65.5" style="324" customWidth="1"/>
    <col min="2052" max="2053" width="9.33203125" style="324"/>
    <col min="2054" max="2054" width="19.6640625" style="324" customWidth="1"/>
    <col min="2055" max="2060" width="9.33203125" style="324"/>
    <col min="2061" max="2061" width="45.5" style="324" customWidth="1"/>
    <col min="2062" max="2304" width="9.33203125" style="324"/>
    <col min="2305" max="2305" width="5.6640625" style="324" customWidth="1"/>
    <col min="2306" max="2306" width="9.33203125" style="324"/>
    <col min="2307" max="2307" width="65.5" style="324" customWidth="1"/>
    <col min="2308" max="2309" width="9.33203125" style="324"/>
    <col min="2310" max="2310" width="19.6640625" style="324" customWidth="1"/>
    <col min="2311" max="2316" width="9.33203125" style="324"/>
    <col min="2317" max="2317" width="45.5" style="324" customWidth="1"/>
    <col min="2318" max="2560" width="9.33203125" style="324"/>
    <col min="2561" max="2561" width="5.6640625" style="324" customWidth="1"/>
    <col min="2562" max="2562" width="9.33203125" style="324"/>
    <col min="2563" max="2563" width="65.5" style="324" customWidth="1"/>
    <col min="2564" max="2565" width="9.33203125" style="324"/>
    <col min="2566" max="2566" width="19.6640625" style="324" customWidth="1"/>
    <col min="2567" max="2572" width="9.33203125" style="324"/>
    <col min="2573" max="2573" width="45.5" style="324" customWidth="1"/>
    <col min="2574" max="2816" width="9.33203125" style="324"/>
    <col min="2817" max="2817" width="5.6640625" style="324" customWidth="1"/>
    <col min="2818" max="2818" width="9.33203125" style="324"/>
    <col min="2819" max="2819" width="65.5" style="324" customWidth="1"/>
    <col min="2820" max="2821" width="9.33203125" style="324"/>
    <col min="2822" max="2822" width="19.6640625" style="324" customWidth="1"/>
    <col min="2823" max="2828" width="9.33203125" style="324"/>
    <col min="2829" max="2829" width="45.5" style="324" customWidth="1"/>
    <col min="2830" max="3072" width="9.33203125" style="324"/>
    <col min="3073" max="3073" width="5.6640625" style="324" customWidth="1"/>
    <col min="3074" max="3074" width="9.33203125" style="324"/>
    <col min="3075" max="3075" width="65.5" style="324" customWidth="1"/>
    <col min="3076" max="3077" width="9.33203125" style="324"/>
    <col min="3078" max="3078" width="19.6640625" style="324" customWidth="1"/>
    <col min="3079" max="3084" width="9.33203125" style="324"/>
    <col min="3085" max="3085" width="45.5" style="324" customWidth="1"/>
    <col min="3086" max="3328" width="9.33203125" style="324"/>
    <col min="3329" max="3329" width="5.6640625" style="324" customWidth="1"/>
    <col min="3330" max="3330" width="9.33203125" style="324"/>
    <col min="3331" max="3331" width="65.5" style="324" customWidth="1"/>
    <col min="3332" max="3333" width="9.33203125" style="324"/>
    <col min="3334" max="3334" width="19.6640625" style="324" customWidth="1"/>
    <col min="3335" max="3340" width="9.33203125" style="324"/>
    <col min="3341" max="3341" width="45.5" style="324" customWidth="1"/>
    <col min="3342" max="3584" width="9.33203125" style="324"/>
    <col min="3585" max="3585" width="5.6640625" style="324" customWidth="1"/>
    <col min="3586" max="3586" width="9.33203125" style="324"/>
    <col min="3587" max="3587" width="65.5" style="324" customWidth="1"/>
    <col min="3588" max="3589" width="9.33203125" style="324"/>
    <col min="3590" max="3590" width="19.6640625" style="324" customWidth="1"/>
    <col min="3591" max="3596" width="9.33203125" style="324"/>
    <col min="3597" max="3597" width="45.5" style="324" customWidth="1"/>
    <col min="3598" max="3840" width="9.33203125" style="324"/>
    <col min="3841" max="3841" width="5.6640625" style="324" customWidth="1"/>
    <col min="3842" max="3842" width="9.33203125" style="324"/>
    <col min="3843" max="3843" width="65.5" style="324" customWidth="1"/>
    <col min="3844" max="3845" width="9.33203125" style="324"/>
    <col min="3846" max="3846" width="19.6640625" style="324" customWidth="1"/>
    <col min="3847" max="3852" width="9.33203125" style="324"/>
    <col min="3853" max="3853" width="45.5" style="324" customWidth="1"/>
    <col min="3854" max="4096" width="9.33203125" style="324"/>
    <col min="4097" max="4097" width="5.6640625" style="324" customWidth="1"/>
    <col min="4098" max="4098" width="9.33203125" style="324"/>
    <col min="4099" max="4099" width="65.5" style="324" customWidth="1"/>
    <col min="4100" max="4101" width="9.33203125" style="324"/>
    <col min="4102" max="4102" width="19.6640625" style="324" customWidth="1"/>
    <col min="4103" max="4108" width="9.33203125" style="324"/>
    <col min="4109" max="4109" width="45.5" style="324" customWidth="1"/>
    <col min="4110" max="4352" width="9.33203125" style="324"/>
    <col min="4353" max="4353" width="5.6640625" style="324" customWidth="1"/>
    <col min="4354" max="4354" width="9.33203125" style="324"/>
    <col min="4355" max="4355" width="65.5" style="324" customWidth="1"/>
    <col min="4356" max="4357" width="9.33203125" style="324"/>
    <col min="4358" max="4358" width="19.6640625" style="324" customWidth="1"/>
    <col min="4359" max="4364" width="9.33203125" style="324"/>
    <col min="4365" max="4365" width="45.5" style="324" customWidth="1"/>
    <col min="4366" max="4608" width="9.33203125" style="324"/>
    <col min="4609" max="4609" width="5.6640625" style="324" customWidth="1"/>
    <col min="4610" max="4610" width="9.33203125" style="324"/>
    <col min="4611" max="4611" width="65.5" style="324" customWidth="1"/>
    <col min="4612" max="4613" width="9.33203125" style="324"/>
    <col min="4614" max="4614" width="19.6640625" style="324" customWidth="1"/>
    <col min="4615" max="4620" width="9.33203125" style="324"/>
    <col min="4621" max="4621" width="45.5" style="324" customWidth="1"/>
    <col min="4622" max="4864" width="9.33203125" style="324"/>
    <col min="4865" max="4865" width="5.6640625" style="324" customWidth="1"/>
    <col min="4866" max="4866" width="9.33203125" style="324"/>
    <col min="4867" max="4867" width="65.5" style="324" customWidth="1"/>
    <col min="4868" max="4869" width="9.33203125" style="324"/>
    <col min="4870" max="4870" width="19.6640625" style="324" customWidth="1"/>
    <col min="4871" max="4876" width="9.33203125" style="324"/>
    <col min="4877" max="4877" width="45.5" style="324" customWidth="1"/>
    <col min="4878" max="5120" width="9.33203125" style="324"/>
    <col min="5121" max="5121" width="5.6640625" style="324" customWidth="1"/>
    <col min="5122" max="5122" width="9.33203125" style="324"/>
    <col min="5123" max="5123" width="65.5" style="324" customWidth="1"/>
    <col min="5124" max="5125" width="9.33203125" style="324"/>
    <col min="5126" max="5126" width="19.6640625" style="324" customWidth="1"/>
    <col min="5127" max="5132" width="9.33203125" style="324"/>
    <col min="5133" max="5133" width="45.5" style="324" customWidth="1"/>
    <col min="5134" max="5376" width="9.33203125" style="324"/>
    <col min="5377" max="5377" width="5.6640625" style="324" customWidth="1"/>
    <col min="5378" max="5378" width="9.33203125" style="324"/>
    <col min="5379" max="5379" width="65.5" style="324" customWidth="1"/>
    <col min="5380" max="5381" width="9.33203125" style="324"/>
    <col min="5382" max="5382" width="19.6640625" style="324" customWidth="1"/>
    <col min="5383" max="5388" width="9.33203125" style="324"/>
    <col min="5389" max="5389" width="45.5" style="324" customWidth="1"/>
    <col min="5390" max="5632" width="9.33203125" style="324"/>
    <col min="5633" max="5633" width="5.6640625" style="324" customWidth="1"/>
    <col min="5634" max="5634" width="9.33203125" style="324"/>
    <col min="5635" max="5635" width="65.5" style="324" customWidth="1"/>
    <col min="5636" max="5637" width="9.33203125" style="324"/>
    <col min="5638" max="5638" width="19.6640625" style="324" customWidth="1"/>
    <col min="5639" max="5644" width="9.33203125" style="324"/>
    <col min="5645" max="5645" width="45.5" style="324" customWidth="1"/>
    <col min="5646" max="5888" width="9.33203125" style="324"/>
    <col min="5889" max="5889" width="5.6640625" style="324" customWidth="1"/>
    <col min="5890" max="5890" width="9.33203125" style="324"/>
    <col min="5891" max="5891" width="65.5" style="324" customWidth="1"/>
    <col min="5892" max="5893" width="9.33203125" style="324"/>
    <col min="5894" max="5894" width="19.6640625" style="324" customWidth="1"/>
    <col min="5895" max="5900" width="9.33203125" style="324"/>
    <col min="5901" max="5901" width="45.5" style="324" customWidth="1"/>
    <col min="5902" max="6144" width="9.33203125" style="324"/>
    <col min="6145" max="6145" width="5.6640625" style="324" customWidth="1"/>
    <col min="6146" max="6146" width="9.33203125" style="324"/>
    <col min="6147" max="6147" width="65.5" style="324" customWidth="1"/>
    <col min="6148" max="6149" width="9.33203125" style="324"/>
    <col min="6150" max="6150" width="19.6640625" style="324" customWidth="1"/>
    <col min="6151" max="6156" width="9.33203125" style="324"/>
    <col min="6157" max="6157" width="45.5" style="324" customWidth="1"/>
    <col min="6158" max="6400" width="9.33203125" style="324"/>
    <col min="6401" max="6401" width="5.6640625" style="324" customWidth="1"/>
    <col min="6402" max="6402" width="9.33203125" style="324"/>
    <col min="6403" max="6403" width="65.5" style="324" customWidth="1"/>
    <col min="6404" max="6405" width="9.33203125" style="324"/>
    <col min="6406" max="6406" width="19.6640625" style="324" customWidth="1"/>
    <col min="6407" max="6412" width="9.33203125" style="324"/>
    <col min="6413" max="6413" width="45.5" style="324" customWidth="1"/>
    <col min="6414" max="6656" width="9.33203125" style="324"/>
    <col min="6657" max="6657" width="5.6640625" style="324" customWidth="1"/>
    <col min="6658" max="6658" width="9.33203125" style="324"/>
    <col min="6659" max="6659" width="65.5" style="324" customWidth="1"/>
    <col min="6660" max="6661" width="9.33203125" style="324"/>
    <col min="6662" max="6662" width="19.6640625" style="324" customWidth="1"/>
    <col min="6663" max="6668" width="9.33203125" style="324"/>
    <col min="6669" max="6669" width="45.5" style="324" customWidth="1"/>
    <col min="6670" max="6912" width="9.33203125" style="324"/>
    <col min="6913" max="6913" width="5.6640625" style="324" customWidth="1"/>
    <col min="6914" max="6914" width="9.33203125" style="324"/>
    <col min="6915" max="6915" width="65.5" style="324" customWidth="1"/>
    <col min="6916" max="6917" width="9.33203125" style="324"/>
    <col min="6918" max="6918" width="19.6640625" style="324" customWidth="1"/>
    <col min="6919" max="6924" width="9.33203125" style="324"/>
    <col min="6925" max="6925" width="45.5" style="324" customWidth="1"/>
    <col min="6926" max="7168" width="9.33203125" style="324"/>
    <col min="7169" max="7169" width="5.6640625" style="324" customWidth="1"/>
    <col min="7170" max="7170" width="9.33203125" style="324"/>
    <col min="7171" max="7171" width="65.5" style="324" customWidth="1"/>
    <col min="7172" max="7173" width="9.33203125" style="324"/>
    <col min="7174" max="7174" width="19.6640625" style="324" customWidth="1"/>
    <col min="7175" max="7180" width="9.33203125" style="324"/>
    <col min="7181" max="7181" width="45.5" style="324" customWidth="1"/>
    <col min="7182" max="7424" width="9.33203125" style="324"/>
    <col min="7425" max="7425" width="5.6640625" style="324" customWidth="1"/>
    <col min="7426" max="7426" width="9.33203125" style="324"/>
    <col min="7427" max="7427" width="65.5" style="324" customWidth="1"/>
    <col min="7428" max="7429" width="9.33203125" style="324"/>
    <col min="7430" max="7430" width="19.6640625" style="324" customWidth="1"/>
    <col min="7431" max="7436" width="9.33203125" style="324"/>
    <col min="7437" max="7437" width="45.5" style="324" customWidth="1"/>
    <col min="7438" max="7680" width="9.33203125" style="324"/>
    <col min="7681" max="7681" width="5.6640625" style="324" customWidth="1"/>
    <col min="7682" max="7682" width="9.33203125" style="324"/>
    <col min="7683" max="7683" width="65.5" style="324" customWidth="1"/>
    <col min="7684" max="7685" width="9.33203125" style="324"/>
    <col min="7686" max="7686" width="19.6640625" style="324" customWidth="1"/>
    <col min="7687" max="7692" width="9.33203125" style="324"/>
    <col min="7693" max="7693" width="45.5" style="324" customWidth="1"/>
    <col min="7694" max="7936" width="9.33203125" style="324"/>
    <col min="7937" max="7937" width="5.6640625" style="324" customWidth="1"/>
    <col min="7938" max="7938" width="9.33203125" style="324"/>
    <col min="7939" max="7939" width="65.5" style="324" customWidth="1"/>
    <col min="7940" max="7941" width="9.33203125" style="324"/>
    <col min="7942" max="7942" width="19.6640625" style="324" customWidth="1"/>
    <col min="7943" max="7948" width="9.33203125" style="324"/>
    <col min="7949" max="7949" width="45.5" style="324" customWidth="1"/>
    <col min="7950" max="8192" width="9.33203125" style="324"/>
    <col min="8193" max="8193" width="5.6640625" style="324" customWidth="1"/>
    <col min="8194" max="8194" width="9.33203125" style="324"/>
    <col min="8195" max="8195" width="65.5" style="324" customWidth="1"/>
    <col min="8196" max="8197" width="9.33203125" style="324"/>
    <col min="8198" max="8198" width="19.6640625" style="324" customWidth="1"/>
    <col min="8199" max="8204" width="9.33203125" style="324"/>
    <col min="8205" max="8205" width="45.5" style="324" customWidth="1"/>
    <col min="8206" max="8448" width="9.33203125" style="324"/>
    <col min="8449" max="8449" width="5.6640625" style="324" customWidth="1"/>
    <col min="8450" max="8450" width="9.33203125" style="324"/>
    <col min="8451" max="8451" width="65.5" style="324" customWidth="1"/>
    <col min="8452" max="8453" width="9.33203125" style="324"/>
    <col min="8454" max="8454" width="19.6640625" style="324" customWidth="1"/>
    <col min="8455" max="8460" width="9.33203125" style="324"/>
    <col min="8461" max="8461" width="45.5" style="324" customWidth="1"/>
    <col min="8462" max="8704" width="9.33203125" style="324"/>
    <col min="8705" max="8705" width="5.6640625" style="324" customWidth="1"/>
    <col min="8706" max="8706" width="9.33203125" style="324"/>
    <col min="8707" max="8707" width="65.5" style="324" customWidth="1"/>
    <col min="8708" max="8709" width="9.33203125" style="324"/>
    <col min="8710" max="8710" width="19.6640625" style="324" customWidth="1"/>
    <col min="8711" max="8716" width="9.33203125" style="324"/>
    <col min="8717" max="8717" width="45.5" style="324" customWidth="1"/>
    <col min="8718" max="8960" width="9.33203125" style="324"/>
    <col min="8961" max="8961" width="5.6640625" style="324" customWidth="1"/>
    <col min="8962" max="8962" width="9.33203125" style="324"/>
    <col min="8963" max="8963" width="65.5" style="324" customWidth="1"/>
    <col min="8964" max="8965" width="9.33203125" style="324"/>
    <col min="8966" max="8966" width="19.6640625" style="324" customWidth="1"/>
    <col min="8967" max="8972" width="9.33203125" style="324"/>
    <col min="8973" max="8973" width="45.5" style="324" customWidth="1"/>
    <col min="8974" max="9216" width="9.33203125" style="324"/>
    <col min="9217" max="9217" width="5.6640625" style="324" customWidth="1"/>
    <col min="9218" max="9218" width="9.33203125" style="324"/>
    <col min="9219" max="9219" width="65.5" style="324" customWidth="1"/>
    <col min="9220" max="9221" width="9.33203125" style="324"/>
    <col min="9222" max="9222" width="19.6640625" style="324" customWidth="1"/>
    <col min="9223" max="9228" width="9.33203125" style="324"/>
    <col min="9229" max="9229" width="45.5" style="324" customWidth="1"/>
    <col min="9230" max="9472" width="9.33203125" style="324"/>
    <col min="9473" max="9473" width="5.6640625" style="324" customWidth="1"/>
    <col min="9474" max="9474" width="9.33203125" style="324"/>
    <col min="9475" max="9475" width="65.5" style="324" customWidth="1"/>
    <col min="9476" max="9477" width="9.33203125" style="324"/>
    <col min="9478" max="9478" width="19.6640625" style="324" customWidth="1"/>
    <col min="9479" max="9484" width="9.33203125" style="324"/>
    <col min="9485" max="9485" width="45.5" style="324" customWidth="1"/>
    <col min="9486" max="9728" width="9.33203125" style="324"/>
    <col min="9729" max="9729" width="5.6640625" style="324" customWidth="1"/>
    <col min="9730" max="9730" width="9.33203125" style="324"/>
    <col min="9731" max="9731" width="65.5" style="324" customWidth="1"/>
    <col min="9732" max="9733" width="9.33203125" style="324"/>
    <col min="9734" max="9734" width="19.6640625" style="324" customWidth="1"/>
    <col min="9735" max="9740" width="9.33203125" style="324"/>
    <col min="9741" max="9741" width="45.5" style="324" customWidth="1"/>
    <col min="9742" max="9984" width="9.33203125" style="324"/>
    <col min="9985" max="9985" width="5.6640625" style="324" customWidth="1"/>
    <col min="9986" max="9986" width="9.33203125" style="324"/>
    <col min="9987" max="9987" width="65.5" style="324" customWidth="1"/>
    <col min="9988" max="9989" width="9.33203125" style="324"/>
    <col min="9990" max="9990" width="19.6640625" style="324" customWidth="1"/>
    <col min="9991" max="9996" width="9.33203125" style="324"/>
    <col min="9997" max="9997" width="45.5" style="324" customWidth="1"/>
    <col min="9998" max="10240" width="9.33203125" style="324"/>
    <col min="10241" max="10241" width="5.6640625" style="324" customWidth="1"/>
    <col min="10242" max="10242" width="9.33203125" style="324"/>
    <col min="10243" max="10243" width="65.5" style="324" customWidth="1"/>
    <col min="10244" max="10245" width="9.33203125" style="324"/>
    <col min="10246" max="10246" width="19.6640625" style="324" customWidth="1"/>
    <col min="10247" max="10252" width="9.33203125" style="324"/>
    <col min="10253" max="10253" width="45.5" style="324" customWidth="1"/>
    <col min="10254" max="10496" width="9.33203125" style="324"/>
    <col min="10497" max="10497" width="5.6640625" style="324" customWidth="1"/>
    <col min="10498" max="10498" width="9.33203125" style="324"/>
    <col min="10499" max="10499" width="65.5" style="324" customWidth="1"/>
    <col min="10500" max="10501" width="9.33203125" style="324"/>
    <col min="10502" max="10502" width="19.6640625" style="324" customWidth="1"/>
    <col min="10503" max="10508" width="9.33203125" style="324"/>
    <col min="10509" max="10509" width="45.5" style="324" customWidth="1"/>
    <col min="10510" max="10752" width="9.33203125" style="324"/>
    <col min="10753" max="10753" width="5.6640625" style="324" customWidth="1"/>
    <col min="10754" max="10754" width="9.33203125" style="324"/>
    <col min="10755" max="10755" width="65.5" style="324" customWidth="1"/>
    <col min="10756" max="10757" width="9.33203125" style="324"/>
    <col min="10758" max="10758" width="19.6640625" style="324" customWidth="1"/>
    <col min="10759" max="10764" width="9.33203125" style="324"/>
    <col min="10765" max="10765" width="45.5" style="324" customWidth="1"/>
    <col min="10766" max="11008" width="9.33203125" style="324"/>
    <col min="11009" max="11009" width="5.6640625" style="324" customWidth="1"/>
    <col min="11010" max="11010" width="9.33203125" style="324"/>
    <col min="11011" max="11011" width="65.5" style="324" customWidth="1"/>
    <col min="11012" max="11013" width="9.33203125" style="324"/>
    <col min="11014" max="11014" width="19.6640625" style="324" customWidth="1"/>
    <col min="11015" max="11020" width="9.33203125" style="324"/>
    <col min="11021" max="11021" width="45.5" style="324" customWidth="1"/>
    <col min="11022" max="11264" width="9.33203125" style="324"/>
    <col min="11265" max="11265" width="5.6640625" style="324" customWidth="1"/>
    <col min="11266" max="11266" width="9.33203125" style="324"/>
    <col min="11267" max="11267" width="65.5" style="324" customWidth="1"/>
    <col min="11268" max="11269" width="9.33203125" style="324"/>
    <col min="11270" max="11270" width="19.6640625" style="324" customWidth="1"/>
    <col min="11271" max="11276" width="9.33203125" style="324"/>
    <col min="11277" max="11277" width="45.5" style="324" customWidth="1"/>
    <col min="11278" max="11520" width="9.33203125" style="324"/>
    <col min="11521" max="11521" width="5.6640625" style="324" customWidth="1"/>
    <col min="11522" max="11522" width="9.33203125" style="324"/>
    <col min="11523" max="11523" width="65.5" style="324" customWidth="1"/>
    <col min="11524" max="11525" width="9.33203125" style="324"/>
    <col min="11526" max="11526" width="19.6640625" style="324" customWidth="1"/>
    <col min="11527" max="11532" width="9.33203125" style="324"/>
    <col min="11533" max="11533" width="45.5" style="324" customWidth="1"/>
    <col min="11534" max="11776" width="9.33203125" style="324"/>
    <col min="11777" max="11777" width="5.6640625" style="324" customWidth="1"/>
    <col min="11778" max="11778" width="9.33203125" style="324"/>
    <col min="11779" max="11779" width="65.5" style="324" customWidth="1"/>
    <col min="11780" max="11781" width="9.33203125" style="324"/>
    <col min="11782" max="11782" width="19.6640625" style="324" customWidth="1"/>
    <col min="11783" max="11788" width="9.33203125" style="324"/>
    <col min="11789" max="11789" width="45.5" style="324" customWidth="1"/>
    <col min="11790" max="12032" width="9.33203125" style="324"/>
    <col min="12033" max="12033" width="5.6640625" style="324" customWidth="1"/>
    <col min="12034" max="12034" width="9.33203125" style="324"/>
    <col min="12035" max="12035" width="65.5" style="324" customWidth="1"/>
    <col min="12036" max="12037" width="9.33203125" style="324"/>
    <col min="12038" max="12038" width="19.6640625" style="324" customWidth="1"/>
    <col min="12039" max="12044" width="9.33203125" style="324"/>
    <col min="12045" max="12045" width="45.5" style="324" customWidth="1"/>
    <col min="12046" max="12288" width="9.33203125" style="324"/>
    <col min="12289" max="12289" width="5.6640625" style="324" customWidth="1"/>
    <col min="12290" max="12290" width="9.33203125" style="324"/>
    <col min="12291" max="12291" width="65.5" style="324" customWidth="1"/>
    <col min="12292" max="12293" width="9.33203125" style="324"/>
    <col min="12294" max="12294" width="19.6640625" style="324" customWidth="1"/>
    <col min="12295" max="12300" width="9.33203125" style="324"/>
    <col min="12301" max="12301" width="45.5" style="324" customWidth="1"/>
    <col min="12302" max="12544" width="9.33203125" style="324"/>
    <col min="12545" max="12545" width="5.6640625" style="324" customWidth="1"/>
    <col min="12546" max="12546" width="9.33203125" style="324"/>
    <col min="12547" max="12547" width="65.5" style="324" customWidth="1"/>
    <col min="12548" max="12549" width="9.33203125" style="324"/>
    <col min="12550" max="12550" width="19.6640625" style="324" customWidth="1"/>
    <col min="12551" max="12556" width="9.33203125" style="324"/>
    <col min="12557" max="12557" width="45.5" style="324" customWidth="1"/>
    <col min="12558" max="12800" width="9.33203125" style="324"/>
    <col min="12801" max="12801" width="5.6640625" style="324" customWidth="1"/>
    <col min="12802" max="12802" width="9.33203125" style="324"/>
    <col min="12803" max="12803" width="65.5" style="324" customWidth="1"/>
    <col min="12804" max="12805" width="9.33203125" style="324"/>
    <col min="12806" max="12806" width="19.6640625" style="324" customWidth="1"/>
    <col min="12807" max="12812" width="9.33203125" style="324"/>
    <col min="12813" max="12813" width="45.5" style="324" customWidth="1"/>
    <col min="12814" max="13056" width="9.33203125" style="324"/>
    <col min="13057" max="13057" width="5.6640625" style="324" customWidth="1"/>
    <col min="13058" max="13058" width="9.33203125" style="324"/>
    <col min="13059" max="13059" width="65.5" style="324" customWidth="1"/>
    <col min="13060" max="13061" width="9.33203125" style="324"/>
    <col min="13062" max="13062" width="19.6640625" style="324" customWidth="1"/>
    <col min="13063" max="13068" width="9.33203125" style="324"/>
    <col min="13069" max="13069" width="45.5" style="324" customWidth="1"/>
    <col min="13070" max="13312" width="9.33203125" style="324"/>
    <col min="13313" max="13313" width="5.6640625" style="324" customWidth="1"/>
    <col min="13314" max="13314" width="9.33203125" style="324"/>
    <col min="13315" max="13315" width="65.5" style="324" customWidth="1"/>
    <col min="13316" max="13317" width="9.33203125" style="324"/>
    <col min="13318" max="13318" width="19.6640625" style="324" customWidth="1"/>
    <col min="13319" max="13324" width="9.33203125" style="324"/>
    <col min="13325" max="13325" width="45.5" style="324" customWidth="1"/>
    <col min="13326" max="13568" width="9.33203125" style="324"/>
    <col min="13569" max="13569" width="5.6640625" style="324" customWidth="1"/>
    <col min="13570" max="13570" width="9.33203125" style="324"/>
    <col min="13571" max="13571" width="65.5" style="324" customWidth="1"/>
    <col min="13572" max="13573" width="9.33203125" style="324"/>
    <col min="13574" max="13574" width="19.6640625" style="324" customWidth="1"/>
    <col min="13575" max="13580" width="9.33203125" style="324"/>
    <col min="13581" max="13581" width="45.5" style="324" customWidth="1"/>
    <col min="13582" max="13824" width="9.33203125" style="324"/>
    <col min="13825" max="13825" width="5.6640625" style="324" customWidth="1"/>
    <col min="13826" max="13826" width="9.33203125" style="324"/>
    <col min="13827" max="13827" width="65.5" style="324" customWidth="1"/>
    <col min="13828" max="13829" width="9.33203125" style="324"/>
    <col min="13830" max="13830" width="19.6640625" style="324" customWidth="1"/>
    <col min="13831" max="13836" width="9.33203125" style="324"/>
    <col min="13837" max="13837" width="45.5" style="324" customWidth="1"/>
    <col min="13838" max="14080" width="9.33203125" style="324"/>
    <col min="14081" max="14081" width="5.6640625" style="324" customWidth="1"/>
    <col min="14082" max="14082" width="9.33203125" style="324"/>
    <col min="14083" max="14083" width="65.5" style="324" customWidth="1"/>
    <col min="14084" max="14085" width="9.33203125" style="324"/>
    <col min="14086" max="14086" width="19.6640625" style="324" customWidth="1"/>
    <col min="14087" max="14092" width="9.33203125" style="324"/>
    <col min="14093" max="14093" width="45.5" style="324" customWidth="1"/>
    <col min="14094" max="14336" width="9.33203125" style="324"/>
    <col min="14337" max="14337" width="5.6640625" style="324" customWidth="1"/>
    <col min="14338" max="14338" width="9.33203125" style="324"/>
    <col min="14339" max="14339" width="65.5" style="324" customWidth="1"/>
    <col min="14340" max="14341" width="9.33203125" style="324"/>
    <col min="14342" max="14342" width="19.6640625" style="324" customWidth="1"/>
    <col min="14343" max="14348" width="9.33203125" style="324"/>
    <col min="14349" max="14349" width="45.5" style="324" customWidth="1"/>
    <col min="14350" max="14592" width="9.33203125" style="324"/>
    <col min="14593" max="14593" width="5.6640625" style="324" customWidth="1"/>
    <col min="14594" max="14594" width="9.33203125" style="324"/>
    <col min="14595" max="14595" width="65.5" style="324" customWidth="1"/>
    <col min="14596" max="14597" width="9.33203125" style="324"/>
    <col min="14598" max="14598" width="19.6640625" style="324" customWidth="1"/>
    <col min="14599" max="14604" width="9.33203125" style="324"/>
    <col min="14605" max="14605" width="45.5" style="324" customWidth="1"/>
    <col min="14606" max="14848" width="9.33203125" style="324"/>
    <col min="14849" max="14849" width="5.6640625" style="324" customWidth="1"/>
    <col min="14850" max="14850" width="9.33203125" style="324"/>
    <col min="14851" max="14851" width="65.5" style="324" customWidth="1"/>
    <col min="14852" max="14853" width="9.33203125" style="324"/>
    <col min="14854" max="14854" width="19.6640625" style="324" customWidth="1"/>
    <col min="14855" max="14860" width="9.33203125" style="324"/>
    <col min="14861" max="14861" width="45.5" style="324" customWidth="1"/>
    <col min="14862" max="15104" width="9.33203125" style="324"/>
    <col min="15105" max="15105" width="5.6640625" style="324" customWidth="1"/>
    <col min="15106" max="15106" width="9.33203125" style="324"/>
    <col min="15107" max="15107" width="65.5" style="324" customWidth="1"/>
    <col min="15108" max="15109" width="9.33203125" style="324"/>
    <col min="15110" max="15110" width="19.6640625" style="324" customWidth="1"/>
    <col min="15111" max="15116" width="9.33203125" style="324"/>
    <col min="15117" max="15117" width="45.5" style="324" customWidth="1"/>
    <col min="15118" max="15360" width="9.33203125" style="324"/>
    <col min="15361" max="15361" width="5.6640625" style="324" customWidth="1"/>
    <col min="15362" max="15362" width="9.33203125" style="324"/>
    <col min="15363" max="15363" width="65.5" style="324" customWidth="1"/>
    <col min="15364" max="15365" width="9.33203125" style="324"/>
    <col min="15366" max="15366" width="19.6640625" style="324" customWidth="1"/>
    <col min="15367" max="15372" width="9.33203125" style="324"/>
    <col min="15373" max="15373" width="45.5" style="324" customWidth="1"/>
    <col min="15374" max="15616" width="9.33203125" style="324"/>
    <col min="15617" max="15617" width="5.6640625" style="324" customWidth="1"/>
    <col min="15618" max="15618" width="9.33203125" style="324"/>
    <col min="15619" max="15619" width="65.5" style="324" customWidth="1"/>
    <col min="15620" max="15621" width="9.33203125" style="324"/>
    <col min="15622" max="15622" width="19.6640625" style="324" customWidth="1"/>
    <col min="15623" max="15628" width="9.33203125" style="324"/>
    <col min="15629" max="15629" width="45.5" style="324" customWidth="1"/>
    <col min="15630" max="15872" width="9.33203125" style="324"/>
    <col min="15873" max="15873" width="5.6640625" style="324" customWidth="1"/>
    <col min="15874" max="15874" width="9.33203125" style="324"/>
    <col min="15875" max="15875" width="65.5" style="324" customWidth="1"/>
    <col min="15876" max="15877" width="9.33203125" style="324"/>
    <col min="15878" max="15878" width="19.6640625" style="324" customWidth="1"/>
    <col min="15879" max="15884" width="9.33203125" style="324"/>
    <col min="15885" max="15885" width="45.5" style="324" customWidth="1"/>
    <col min="15886" max="16128" width="9.33203125" style="324"/>
    <col min="16129" max="16129" width="5.6640625" style="324" customWidth="1"/>
    <col min="16130" max="16130" width="9.33203125" style="324"/>
    <col min="16131" max="16131" width="65.5" style="324" customWidth="1"/>
    <col min="16132" max="16133" width="9.33203125" style="324"/>
    <col min="16134" max="16134" width="19.6640625" style="324" customWidth="1"/>
    <col min="16135" max="16140" width="9.33203125" style="324"/>
    <col min="16141" max="16141" width="45.5" style="324" customWidth="1"/>
    <col min="16142" max="16384" width="9.33203125" style="324"/>
  </cols>
  <sheetData>
    <row r="1" spans="1:13" ht="27.75" customHeight="1">
      <c r="A1" s="317" t="s">
        <v>1125</v>
      </c>
      <c r="B1" s="317"/>
      <c r="C1" s="318" t="s">
        <v>1126</v>
      </c>
      <c r="D1" s="319" t="s">
        <v>1127</v>
      </c>
      <c r="E1" s="320" t="s">
        <v>1128</v>
      </c>
      <c r="F1" s="320"/>
      <c r="G1" s="320" t="s">
        <v>1129</v>
      </c>
      <c r="H1" s="320"/>
      <c r="I1" s="321" t="s">
        <v>1130</v>
      </c>
      <c r="J1" s="321"/>
      <c r="K1" s="322" t="s">
        <v>1131</v>
      </c>
      <c r="L1" s="322" t="s">
        <v>1132</v>
      </c>
      <c r="M1" s="323" t="s">
        <v>1039</v>
      </c>
    </row>
    <row r="2" spans="1:13" ht="29.25" customHeight="1">
      <c r="A2" s="325" t="s">
        <v>1133</v>
      </c>
      <c r="B2" s="325"/>
      <c r="C2" s="326" t="s">
        <v>1134</v>
      </c>
      <c r="D2" s="327" t="s">
        <v>1135</v>
      </c>
      <c r="E2" s="328" t="s">
        <v>1136</v>
      </c>
      <c r="F2" s="328" t="s">
        <v>1137</v>
      </c>
      <c r="G2" s="429" t="s">
        <v>1138</v>
      </c>
      <c r="H2" s="430" t="s">
        <v>1139</v>
      </c>
      <c r="I2" s="429" t="s">
        <v>1140</v>
      </c>
      <c r="J2" s="328" t="s">
        <v>1139</v>
      </c>
      <c r="K2" s="322" t="s">
        <v>1141</v>
      </c>
      <c r="L2" s="322" t="s">
        <v>1141</v>
      </c>
      <c r="M2" s="323" t="s">
        <v>1142</v>
      </c>
    </row>
    <row r="3" spans="1:13" ht="12.75" customHeight="1">
      <c r="A3" s="329">
        <v>1</v>
      </c>
      <c r="B3" s="329"/>
      <c r="C3" s="330">
        <v>2</v>
      </c>
      <c r="D3" s="319">
        <v>3</v>
      </c>
      <c r="E3" s="319">
        <v>4</v>
      </c>
      <c r="F3" s="319">
        <v>5</v>
      </c>
      <c r="G3" s="431">
        <v>6</v>
      </c>
      <c r="H3" s="432">
        <v>7</v>
      </c>
      <c r="I3" s="433">
        <v>8</v>
      </c>
      <c r="J3" s="319">
        <v>9</v>
      </c>
      <c r="K3" s="319">
        <v>10</v>
      </c>
      <c r="L3" s="319">
        <v>11</v>
      </c>
      <c r="M3" s="331">
        <v>12</v>
      </c>
    </row>
    <row r="4" spans="1:13" ht="13.5" thickBot="1">
      <c r="A4" s="332"/>
      <c r="B4" s="333"/>
      <c r="C4" s="334"/>
      <c r="D4" s="332"/>
      <c r="E4" s="332"/>
      <c r="F4" s="332"/>
      <c r="G4" s="434"/>
      <c r="H4" s="435"/>
      <c r="I4" s="436"/>
      <c r="J4" s="332"/>
      <c r="K4" s="332"/>
      <c r="L4" s="332"/>
      <c r="M4" s="335"/>
    </row>
    <row r="5" spans="1:13" ht="14.25" thickTop="1" thickBot="1">
      <c r="A5" s="336"/>
      <c r="B5" s="337"/>
      <c r="C5" s="338" t="s">
        <v>1143</v>
      </c>
      <c r="D5" s="337"/>
      <c r="E5" s="337"/>
      <c r="F5" s="337"/>
      <c r="G5" s="437"/>
      <c r="H5" s="438"/>
      <c r="I5" s="439"/>
      <c r="J5" s="337"/>
      <c r="K5" s="337"/>
      <c r="L5" s="337"/>
      <c r="M5" s="339"/>
    </row>
    <row r="6" spans="1:13" ht="13.5" thickTop="1">
      <c r="A6" s="340"/>
      <c r="B6" s="341"/>
      <c r="C6" s="342"/>
      <c r="D6" s="343"/>
      <c r="E6" s="344"/>
      <c r="F6" s="345"/>
      <c r="G6" s="440"/>
      <c r="H6" s="441"/>
      <c r="I6" s="440"/>
      <c r="J6" s="345"/>
      <c r="K6" s="345"/>
      <c r="L6" s="345"/>
      <c r="M6" s="342"/>
    </row>
    <row r="7" spans="1:13">
      <c r="A7" s="340"/>
      <c r="B7" s="341"/>
      <c r="C7" s="346" t="s">
        <v>1144</v>
      </c>
      <c r="D7" s="347" t="s">
        <v>513</v>
      </c>
      <c r="E7" s="348">
        <v>30</v>
      </c>
      <c r="F7" s="349"/>
      <c r="G7" s="448"/>
      <c r="H7" s="449"/>
      <c r="I7" s="442">
        <f>E7*G7</f>
        <v>0</v>
      </c>
      <c r="J7" s="349">
        <f>E7*H7</f>
        <v>0</v>
      </c>
      <c r="K7" s="349">
        <f t="shared" ref="K7:K13" si="0">I7+J7</f>
        <v>0</v>
      </c>
      <c r="L7" s="349"/>
      <c r="M7" s="346" t="s">
        <v>1145</v>
      </c>
    </row>
    <row r="8" spans="1:13">
      <c r="A8" s="340"/>
      <c r="B8" s="341"/>
      <c r="C8" s="350" t="s">
        <v>1146</v>
      </c>
      <c r="D8" s="347" t="s">
        <v>513</v>
      </c>
      <c r="E8" s="348">
        <f>E7</f>
        <v>30</v>
      </c>
      <c r="F8" s="349"/>
      <c r="G8" s="448"/>
      <c r="H8" s="449"/>
      <c r="I8" s="442">
        <f t="shared" ref="I8:I13" si="1">G8*E8</f>
        <v>0</v>
      </c>
      <c r="J8" s="349">
        <f t="shared" ref="J8:J13" si="2">H8*E8</f>
        <v>0</v>
      </c>
      <c r="K8" s="349">
        <f t="shared" si="0"/>
        <v>0</v>
      </c>
      <c r="L8" s="349"/>
      <c r="M8" s="346" t="s">
        <v>1147</v>
      </c>
    </row>
    <row r="9" spans="1:13">
      <c r="A9" s="340"/>
      <c r="B9" s="341"/>
      <c r="C9" s="350" t="s">
        <v>1148</v>
      </c>
      <c r="D9" s="347" t="s">
        <v>192</v>
      </c>
      <c r="E9" s="348">
        <f>E7*0.9*1.5</f>
        <v>40.5</v>
      </c>
      <c r="F9" s="349"/>
      <c r="G9" s="448"/>
      <c r="H9" s="449"/>
      <c r="I9" s="442">
        <f t="shared" si="1"/>
        <v>0</v>
      </c>
      <c r="J9" s="349">
        <f t="shared" si="2"/>
        <v>0</v>
      </c>
      <c r="K9" s="349">
        <f t="shared" si="0"/>
        <v>0</v>
      </c>
      <c r="L9" s="349"/>
      <c r="M9" s="346" t="s">
        <v>1149</v>
      </c>
    </row>
    <row r="10" spans="1:13">
      <c r="A10" s="340"/>
      <c r="B10" s="341"/>
      <c r="C10" s="351" t="s">
        <v>1150</v>
      </c>
      <c r="D10" s="347" t="s">
        <v>192</v>
      </c>
      <c r="E10" s="348">
        <f>E9-E11-E12</f>
        <v>27</v>
      </c>
      <c r="F10" s="349"/>
      <c r="G10" s="448"/>
      <c r="H10" s="449"/>
      <c r="I10" s="442">
        <f t="shared" si="1"/>
        <v>0</v>
      </c>
      <c r="J10" s="349">
        <f t="shared" si="2"/>
        <v>0</v>
      </c>
      <c r="K10" s="349">
        <f t="shared" si="0"/>
        <v>0</v>
      </c>
      <c r="L10" s="349"/>
      <c r="M10" s="346"/>
    </row>
    <row r="11" spans="1:13">
      <c r="A11" s="340"/>
      <c r="B11" s="341"/>
      <c r="C11" s="351" t="s">
        <v>1151</v>
      </c>
      <c r="D11" s="347" t="s">
        <v>192</v>
      </c>
      <c r="E11" s="348">
        <f>E7*0.9*0.4</f>
        <v>10.8</v>
      </c>
      <c r="F11" s="349"/>
      <c r="G11" s="448"/>
      <c r="H11" s="449"/>
      <c r="I11" s="442">
        <f t="shared" si="1"/>
        <v>0</v>
      </c>
      <c r="J11" s="349">
        <f t="shared" si="2"/>
        <v>0</v>
      </c>
      <c r="K11" s="349">
        <f t="shared" si="0"/>
        <v>0</v>
      </c>
      <c r="L11" s="349"/>
      <c r="M11" s="346" t="s">
        <v>1152</v>
      </c>
    </row>
    <row r="12" spans="1:13">
      <c r="A12" s="340"/>
      <c r="B12" s="341"/>
      <c r="C12" s="351" t="s">
        <v>1153</v>
      </c>
      <c r="D12" s="347" t="s">
        <v>192</v>
      </c>
      <c r="E12" s="348">
        <f>E7*0.1*0.9</f>
        <v>2.7</v>
      </c>
      <c r="F12" s="349"/>
      <c r="G12" s="448"/>
      <c r="H12" s="449"/>
      <c r="I12" s="442">
        <f t="shared" si="1"/>
        <v>0</v>
      </c>
      <c r="J12" s="349">
        <f t="shared" si="2"/>
        <v>0</v>
      </c>
      <c r="K12" s="349">
        <f t="shared" si="0"/>
        <v>0</v>
      </c>
      <c r="L12" s="349"/>
      <c r="M12" s="346" t="s">
        <v>1152</v>
      </c>
    </row>
    <row r="13" spans="1:13" ht="24">
      <c r="A13" s="340"/>
      <c r="B13" s="341"/>
      <c r="C13" s="352" t="s">
        <v>1154</v>
      </c>
      <c r="D13" s="347" t="s">
        <v>159</v>
      </c>
      <c r="E13" s="348">
        <f>E7*1</f>
        <v>30</v>
      </c>
      <c r="F13" s="349"/>
      <c r="G13" s="448"/>
      <c r="H13" s="449"/>
      <c r="I13" s="442">
        <f t="shared" si="1"/>
        <v>0</v>
      </c>
      <c r="J13" s="349">
        <f t="shared" si="2"/>
        <v>0</v>
      </c>
      <c r="K13" s="349">
        <f t="shared" si="0"/>
        <v>0</v>
      </c>
      <c r="L13" s="349"/>
      <c r="M13" s="346" t="s">
        <v>1155</v>
      </c>
    </row>
    <row r="14" spans="1:13">
      <c r="A14" s="340"/>
      <c r="B14" s="341"/>
      <c r="C14" s="351"/>
      <c r="D14" s="347"/>
      <c r="E14" s="348"/>
      <c r="F14" s="349"/>
      <c r="G14" s="442"/>
      <c r="H14" s="443"/>
      <c r="I14" s="442"/>
      <c r="J14" s="349"/>
      <c r="K14" s="349"/>
      <c r="L14" s="349"/>
      <c r="M14" s="346"/>
    </row>
    <row r="15" spans="1:13" ht="47.25" customHeight="1">
      <c r="A15" s="340"/>
      <c r="B15" s="341"/>
      <c r="C15" s="353" t="s">
        <v>1156</v>
      </c>
      <c r="D15" s="347" t="s">
        <v>192</v>
      </c>
      <c r="E15" s="348">
        <f>1*2*3.14*1.7</f>
        <v>10.676000000000002</v>
      </c>
      <c r="F15" s="354"/>
      <c r="G15" s="448"/>
      <c r="H15" s="449"/>
      <c r="I15" s="442">
        <f>E15*G15</f>
        <v>0</v>
      </c>
      <c r="J15" s="349">
        <f>E15*H15</f>
        <v>0</v>
      </c>
      <c r="K15" s="349">
        <f>I15+J15</f>
        <v>0</v>
      </c>
      <c r="L15" s="349"/>
      <c r="M15" s="355"/>
    </row>
    <row r="16" spans="1:13" ht="46.5" customHeight="1">
      <c r="A16" s="340"/>
      <c r="B16" s="341"/>
      <c r="C16" s="352" t="s">
        <v>1157</v>
      </c>
      <c r="D16" s="347" t="s">
        <v>1158</v>
      </c>
      <c r="E16" s="348">
        <v>1</v>
      </c>
      <c r="F16" s="354"/>
      <c r="G16" s="448"/>
      <c r="H16" s="449"/>
      <c r="I16" s="442">
        <f>E16*G16</f>
        <v>0</v>
      </c>
      <c r="J16" s="349">
        <f>E16*H16</f>
        <v>0</v>
      </c>
      <c r="K16" s="349">
        <f>I16+J16</f>
        <v>0</v>
      </c>
      <c r="L16" s="349"/>
      <c r="M16" s="355" t="s">
        <v>1159</v>
      </c>
    </row>
    <row r="17" spans="1:13">
      <c r="A17" s="340"/>
      <c r="B17" s="341"/>
      <c r="C17" s="346"/>
      <c r="D17" s="347"/>
      <c r="E17" s="348"/>
      <c r="F17" s="349"/>
      <c r="G17" s="442"/>
      <c r="H17" s="443"/>
      <c r="I17" s="442"/>
      <c r="J17" s="349"/>
      <c r="K17" s="349"/>
      <c r="L17" s="349"/>
      <c r="M17" s="346"/>
    </row>
    <row r="18" spans="1:13">
      <c r="A18" s="340"/>
      <c r="B18" s="341"/>
      <c r="C18" s="346"/>
      <c r="D18" s="347"/>
      <c r="E18" s="348"/>
      <c r="F18" s="349"/>
      <c r="G18" s="442"/>
      <c r="H18" s="443"/>
      <c r="I18" s="442"/>
      <c r="J18" s="349"/>
      <c r="K18" s="349"/>
      <c r="L18" s="349"/>
      <c r="M18" s="346"/>
    </row>
    <row r="19" spans="1:13" ht="36">
      <c r="A19" s="340"/>
      <c r="B19" s="341"/>
      <c r="C19" s="353" t="s">
        <v>1160</v>
      </c>
      <c r="D19" s="347" t="s">
        <v>192</v>
      </c>
      <c r="E19" s="348">
        <f>3.3*2.4*2.6</f>
        <v>20.591999999999999</v>
      </c>
      <c r="F19" s="354"/>
      <c r="G19" s="448"/>
      <c r="H19" s="449"/>
      <c r="I19" s="442">
        <f t="shared" ref="I19:I24" si="3">E19*G19</f>
        <v>0</v>
      </c>
      <c r="J19" s="349">
        <f t="shared" ref="J19:J24" si="4">E19*H19</f>
        <v>0</v>
      </c>
      <c r="K19" s="349">
        <f t="shared" ref="K19:K24" si="5">I19+J19</f>
        <v>0</v>
      </c>
      <c r="L19" s="349"/>
      <c r="M19" s="355"/>
    </row>
    <row r="20" spans="1:13">
      <c r="A20" s="340"/>
      <c r="B20" s="341"/>
      <c r="C20" s="346" t="s">
        <v>1161</v>
      </c>
      <c r="D20" s="347" t="s">
        <v>1158</v>
      </c>
      <c r="E20" s="348">
        <v>1</v>
      </c>
      <c r="F20" s="349"/>
      <c r="G20" s="448"/>
      <c r="H20" s="449"/>
      <c r="I20" s="442">
        <f t="shared" si="3"/>
        <v>0</v>
      </c>
      <c r="J20" s="349">
        <f t="shared" si="4"/>
        <v>0</v>
      </c>
      <c r="K20" s="349">
        <f t="shared" si="5"/>
        <v>0</v>
      </c>
      <c r="L20" s="349"/>
      <c r="M20" s="346"/>
    </row>
    <row r="21" spans="1:13">
      <c r="A21" s="340"/>
      <c r="B21" s="341"/>
      <c r="C21" s="346" t="s">
        <v>1162</v>
      </c>
      <c r="D21" s="347" t="s">
        <v>1158</v>
      </c>
      <c r="E21" s="348">
        <v>1</v>
      </c>
      <c r="F21" s="349"/>
      <c r="G21" s="448"/>
      <c r="H21" s="449"/>
      <c r="I21" s="442">
        <f t="shared" si="3"/>
        <v>0</v>
      </c>
      <c r="J21" s="349">
        <f t="shared" si="4"/>
        <v>0</v>
      </c>
      <c r="K21" s="349">
        <f t="shared" si="5"/>
        <v>0</v>
      </c>
      <c r="L21" s="349"/>
      <c r="M21" s="346"/>
    </row>
    <row r="22" spans="1:13">
      <c r="A22" s="340"/>
      <c r="B22" s="341"/>
      <c r="C22" s="346" t="s">
        <v>1163</v>
      </c>
      <c r="D22" s="347" t="s">
        <v>159</v>
      </c>
      <c r="E22" s="348">
        <f>(2+1)*2*2</f>
        <v>12</v>
      </c>
      <c r="F22" s="349"/>
      <c r="G22" s="448"/>
      <c r="H22" s="449"/>
      <c r="I22" s="442">
        <f t="shared" si="3"/>
        <v>0</v>
      </c>
      <c r="J22" s="349">
        <f t="shared" si="4"/>
        <v>0</v>
      </c>
      <c r="K22" s="349">
        <f t="shared" si="5"/>
        <v>0</v>
      </c>
      <c r="L22" s="349"/>
      <c r="M22" s="346"/>
    </row>
    <row r="23" spans="1:13">
      <c r="A23" s="340"/>
      <c r="B23" s="341"/>
      <c r="C23" s="346" t="s">
        <v>1164</v>
      </c>
      <c r="D23" s="347" t="s">
        <v>1158</v>
      </c>
      <c r="E23" s="348">
        <v>1</v>
      </c>
      <c r="F23" s="349"/>
      <c r="G23" s="448"/>
      <c r="H23" s="449"/>
      <c r="I23" s="442">
        <f t="shared" si="3"/>
        <v>0</v>
      </c>
      <c r="J23" s="349">
        <f t="shared" si="4"/>
        <v>0</v>
      </c>
      <c r="K23" s="349">
        <f t="shared" si="5"/>
        <v>0</v>
      </c>
      <c r="L23" s="349"/>
      <c r="M23" s="346"/>
    </row>
    <row r="24" spans="1:13">
      <c r="A24" s="340"/>
      <c r="B24" s="341"/>
      <c r="C24" s="346" t="s">
        <v>1165</v>
      </c>
      <c r="D24" s="347" t="s">
        <v>1158</v>
      </c>
      <c r="E24" s="348">
        <v>2</v>
      </c>
      <c r="F24" s="349"/>
      <c r="G24" s="448"/>
      <c r="H24" s="449"/>
      <c r="I24" s="442">
        <f t="shared" si="3"/>
        <v>0</v>
      </c>
      <c r="J24" s="349">
        <f t="shared" si="4"/>
        <v>0</v>
      </c>
      <c r="K24" s="349">
        <f t="shared" si="5"/>
        <v>0</v>
      </c>
      <c r="L24" s="349"/>
      <c r="M24" s="346"/>
    </row>
    <row r="25" spans="1:13">
      <c r="A25" s="340"/>
      <c r="B25" s="341"/>
      <c r="C25" s="346"/>
      <c r="D25" s="347"/>
      <c r="E25" s="348"/>
      <c r="F25" s="349"/>
      <c r="G25" s="442"/>
      <c r="H25" s="443"/>
      <c r="I25" s="442"/>
      <c r="J25" s="349"/>
      <c r="K25" s="349"/>
      <c r="L25" s="349"/>
      <c r="M25" s="346"/>
    </row>
    <row r="26" spans="1:13" ht="48" customHeight="1">
      <c r="A26" s="340"/>
      <c r="B26" s="341"/>
      <c r="C26" s="353" t="s">
        <v>1166</v>
      </c>
      <c r="D26" s="347" t="s">
        <v>192</v>
      </c>
      <c r="E26" s="348">
        <f>1*2*3.14*1.4*2</f>
        <v>17.584</v>
      </c>
      <c r="F26" s="354"/>
      <c r="G26" s="448"/>
      <c r="H26" s="449"/>
      <c r="I26" s="442">
        <f>E26*G26</f>
        <v>0</v>
      </c>
      <c r="J26" s="349">
        <f>E26*H26</f>
        <v>0</v>
      </c>
      <c r="K26" s="349">
        <f>I26+J26</f>
        <v>0</v>
      </c>
      <c r="L26" s="349"/>
      <c r="M26" s="346"/>
    </row>
    <row r="27" spans="1:13" ht="36">
      <c r="A27" s="340"/>
      <c r="B27" s="341"/>
      <c r="C27" s="355" t="s">
        <v>1167</v>
      </c>
      <c r="D27" s="347" t="s">
        <v>1158</v>
      </c>
      <c r="E27" s="348">
        <v>2</v>
      </c>
      <c r="F27" s="349"/>
      <c r="G27" s="448"/>
      <c r="H27" s="449"/>
      <c r="I27" s="442">
        <f>E27*G27</f>
        <v>0</v>
      </c>
      <c r="J27" s="349">
        <f>E27*H27</f>
        <v>0</v>
      </c>
      <c r="K27" s="349">
        <f>I27+J27</f>
        <v>0</v>
      </c>
      <c r="L27" s="349"/>
      <c r="M27" s="346"/>
    </row>
    <row r="28" spans="1:13">
      <c r="A28" s="340"/>
      <c r="B28" s="341"/>
      <c r="C28" s="346"/>
      <c r="D28" s="347"/>
      <c r="E28" s="348"/>
      <c r="F28" s="349"/>
      <c r="G28" s="442"/>
      <c r="H28" s="443"/>
      <c r="I28" s="442"/>
      <c r="J28" s="349"/>
      <c r="K28" s="349"/>
      <c r="L28" s="349"/>
      <c r="M28" s="346"/>
    </row>
    <row r="29" spans="1:13">
      <c r="A29" s="340"/>
      <c r="B29" s="341"/>
      <c r="C29" s="346"/>
      <c r="D29" s="347"/>
      <c r="E29" s="348"/>
      <c r="F29" s="349"/>
      <c r="G29" s="442"/>
      <c r="H29" s="443"/>
      <c r="I29" s="442"/>
      <c r="J29" s="349"/>
      <c r="K29" s="349"/>
      <c r="L29" s="349"/>
      <c r="M29" s="346"/>
    </row>
    <row r="30" spans="1:13">
      <c r="A30" s="340"/>
      <c r="B30" s="341"/>
      <c r="C30" s="342"/>
      <c r="D30" s="343"/>
      <c r="E30" s="344"/>
      <c r="F30" s="345"/>
      <c r="G30" s="440"/>
      <c r="H30" s="441"/>
      <c r="I30" s="440"/>
      <c r="J30" s="345"/>
      <c r="K30" s="345"/>
      <c r="L30" s="345"/>
      <c r="M30" s="342"/>
    </row>
    <row r="31" spans="1:13">
      <c r="A31" s="340"/>
      <c r="B31" s="341"/>
      <c r="C31" s="356" t="s">
        <v>1168</v>
      </c>
      <c r="D31" s="343" t="s">
        <v>1158</v>
      </c>
      <c r="E31" s="357">
        <v>1</v>
      </c>
      <c r="F31" s="345"/>
      <c r="G31" s="440"/>
      <c r="H31" s="450"/>
      <c r="I31" s="440"/>
      <c r="J31" s="345">
        <f t="shared" ref="J31:J36" si="6">H31*E31</f>
        <v>0</v>
      </c>
      <c r="K31" s="345">
        <f t="shared" ref="K31:K36" si="7">J31</f>
        <v>0</v>
      </c>
      <c r="L31" s="345"/>
      <c r="M31" s="342"/>
    </row>
    <row r="32" spans="1:13">
      <c r="A32" s="340"/>
      <c r="B32" s="341"/>
      <c r="C32" s="356" t="s">
        <v>1169</v>
      </c>
      <c r="D32" s="343" t="s">
        <v>1158</v>
      </c>
      <c r="E32" s="358">
        <v>1</v>
      </c>
      <c r="F32" s="345"/>
      <c r="G32" s="440"/>
      <c r="H32" s="450"/>
      <c r="I32" s="440"/>
      <c r="J32" s="345">
        <f t="shared" si="6"/>
        <v>0</v>
      </c>
      <c r="K32" s="345">
        <f t="shared" si="7"/>
        <v>0</v>
      </c>
      <c r="L32" s="345"/>
      <c r="M32" s="342"/>
    </row>
    <row r="33" spans="1:13" ht="15" customHeight="1">
      <c r="A33" s="359"/>
      <c r="B33" s="360"/>
      <c r="C33" s="356" t="s">
        <v>1170</v>
      </c>
      <c r="D33" s="343" t="s">
        <v>1158</v>
      </c>
      <c r="E33" s="358">
        <v>1</v>
      </c>
      <c r="F33" s="342"/>
      <c r="G33" s="444"/>
      <c r="H33" s="450"/>
      <c r="I33" s="445"/>
      <c r="J33" s="345">
        <f t="shared" si="6"/>
        <v>0</v>
      </c>
      <c r="K33" s="345">
        <f t="shared" si="7"/>
        <v>0</v>
      </c>
      <c r="L33" s="345"/>
      <c r="M33" s="342"/>
    </row>
    <row r="34" spans="1:13" ht="12.75" customHeight="1">
      <c r="A34" s="359"/>
      <c r="B34" s="360"/>
      <c r="C34" s="356" t="s">
        <v>1171</v>
      </c>
      <c r="D34" s="343" t="s">
        <v>1158</v>
      </c>
      <c r="E34" s="358">
        <v>1</v>
      </c>
      <c r="F34" s="342"/>
      <c r="G34" s="444"/>
      <c r="H34" s="450"/>
      <c r="I34" s="445"/>
      <c r="J34" s="345">
        <f t="shared" si="6"/>
        <v>0</v>
      </c>
      <c r="K34" s="345">
        <f t="shared" si="7"/>
        <v>0</v>
      </c>
      <c r="L34" s="345"/>
      <c r="M34" s="342"/>
    </row>
    <row r="35" spans="1:13" ht="12" customHeight="1">
      <c r="A35" s="359"/>
      <c r="B35" s="360"/>
      <c r="C35" s="356" t="s">
        <v>1172</v>
      </c>
      <c r="D35" s="343" t="s">
        <v>1158</v>
      </c>
      <c r="E35" s="358">
        <v>1</v>
      </c>
      <c r="F35" s="342"/>
      <c r="G35" s="444"/>
      <c r="H35" s="450"/>
      <c r="I35" s="445"/>
      <c r="J35" s="345">
        <f t="shared" si="6"/>
        <v>0</v>
      </c>
      <c r="K35" s="345">
        <f t="shared" si="7"/>
        <v>0</v>
      </c>
      <c r="L35" s="345"/>
      <c r="M35" s="342"/>
    </row>
    <row r="36" spans="1:13" ht="13.5" customHeight="1">
      <c r="A36" s="359"/>
      <c r="B36" s="360"/>
      <c r="C36" s="356" t="s">
        <v>1173</v>
      </c>
      <c r="D36" s="343" t="s">
        <v>1158</v>
      </c>
      <c r="E36" s="358">
        <v>1</v>
      </c>
      <c r="F36" s="342"/>
      <c r="G36" s="444"/>
      <c r="H36" s="450"/>
      <c r="I36" s="445"/>
      <c r="J36" s="345">
        <f t="shared" si="6"/>
        <v>0</v>
      </c>
      <c r="K36" s="345">
        <f t="shared" si="7"/>
        <v>0</v>
      </c>
      <c r="L36" s="345"/>
      <c r="M36" s="342"/>
    </row>
    <row r="37" spans="1:13">
      <c r="A37" s="359"/>
      <c r="B37" s="360"/>
      <c r="C37" s="361" t="s">
        <v>1174</v>
      </c>
      <c r="D37" s="343"/>
      <c r="E37" s="362"/>
      <c r="F37" s="342"/>
      <c r="G37" s="444"/>
      <c r="H37" s="446"/>
      <c r="I37" s="445"/>
      <c r="J37" s="342"/>
      <c r="K37" s="363"/>
      <c r="L37" s="342"/>
      <c r="M37" s="342"/>
    </row>
    <row r="38" spans="1:13">
      <c r="A38" s="364"/>
      <c r="B38" s="360" t="s">
        <v>1175</v>
      </c>
      <c r="C38" s="342" t="s">
        <v>1176</v>
      </c>
      <c r="D38" s="343"/>
      <c r="E38" s="362"/>
      <c r="F38" s="342"/>
      <c r="G38" s="444"/>
      <c r="H38" s="446"/>
      <c r="I38" s="445"/>
      <c r="J38" s="342"/>
      <c r="K38" s="363">
        <f>SUM(K7:K36)</f>
        <v>0</v>
      </c>
      <c r="L38" s="342"/>
      <c r="M38" s="342"/>
    </row>
  </sheetData>
  <sheetProtection sheet="1" objects="1" scenarios="1" formatColumns="0" formatRows="0" autoFilter="0"/>
  <mergeCells count="6">
    <mergeCell ref="A1:B1"/>
    <mergeCell ref="E1:F1"/>
    <mergeCell ref="G1:H1"/>
    <mergeCell ref="I1:J1"/>
    <mergeCell ref="A2:B2"/>
    <mergeCell ref="A3:B3"/>
  </mergeCells>
  <pageMargins left="0.43333333730697632" right="0.39375001192092896" top="0.27569442987442017" bottom="0.43333333730697632" header="0.51180553436279297" footer="0.51180553436279297"/>
  <pageSetup paperSize="9" scale="79" orientation="landscape" errors="blank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85"/>
  <sheetViews>
    <sheetView showGridLines="0" workbookViewId="0">
      <selection activeCell="I84" sqref="I84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99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100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5" t="str">
        <f>'Rekapitulace stavby'!K6</f>
        <v>Sportovní areál obce hájek</v>
      </c>
      <c r="F7" s="306"/>
      <c r="G7" s="306"/>
      <c r="H7" s="306"/>
      <c r="L7" s="21"/>
    </row>
    <row r="8" spans="2:46" s="1" customFormat="1" ht="12" customHeight="1">
      <c r="B8" s="34"/>
      <c r="D8" s="28" t="s">
        <v>101</v>
      </c>
      <c r="L8" s="34"/>
    </row>
    <row r="9" spans="2:46" s="1" customFormat="1" ht="16.5" customHeight="1">
      <c r="B9" s="34"/>
      <c r="E9" s="268" t="s">
        <v>932</v>
      </c>
      <c r="F9" s="307"/>
      <c r="G9" s="307"/>
      <c r="H9" s="307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19</v>
      </c>
      <c r="I11" s="28" t="s">
        <v>20</v>
      </c>
      <c r="J11" s="26" t="s">
        <v>21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27. 2. 2023</v>
      </c>
      <c r="L12" s="34"/>
    </row>
    <row r="13" spans="2:46" s="1" customFormat="1" ht="21.75" customHeight="1">
      <c r="B13" s="34"/>
      <c r="D13" s="25" t="s">
        <v>26</v>
      </c>
      <c r="F13" s="30" t="s">
        <v>27</v>
      </c>
      <c r="L13" s="34"/>
    </row>
    <row r="14" spans="2:46" s="1" customFormat="1" ht="12" customHeight="1">
      <c r="B14" s="34"/>
      <c r="D14" s="28" t="s">
        <v>28</v>
      </c>
      <c r="I14" s="28" t="s">
        <v>29</v>
      </c>
      <c r="J14" s="26" t="s">
        <v>30</v>
      </c>
      <c r="L14" s="34"/>
    </row>
    <row r="15" spans="2:46" s="1" customFormat="1" ht="18" customHeight="1">
      <c r="B15" s="34"/>
      <c r="E15" s="26" t="s">
        <v>31</v>
      </c>
      <c r="I15" s="28" t="s">
        <v>32</v>
      </c>
      <c r="J15" s="26" t="s">
        <v>21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33</v>
      </c>
      <c r="I17" s="28" t="s">
        <v>29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08" t="str">
        <f>'Rekapitulace stavby'!E14</f>
        <v>Vyplň údaj</v>
      </c>
      <c r="F18" s="289"/>
      <c r="G18" s="289"/>
      <c r="H18" s="289"/>
      <c r="I18" s="28" t="s">
        <v>32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35</v>
      </c>
      <c r="I20" s="28" t="s">
        <v>29</v>
      </c>
      <c r="J20" s="26" t="s">
        <v>36</v>
      </c>
      <c r="L20" s="34"/>
    </row>
    <row r="21" spans="2:12" s="1" customFormat="1" ht="18" customHeight="1">
      <c r="B21" s="34"/>
      <c r="E21" s="26" t="s">
        <v>37</v>
      </c>
      <c r="I21" s="28" t="s">
        <v>32</v>
      </c>
      <c r="J21" s="26" t="s">
        <v>38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40</v>
      </c>
      <c r="I23" s="28" t="s">
        <v>29</v>
      </c>
      <c r="J23" s="26" t="s">
        <v>36</v>
      </c>
      <c r="L23" s="34"/>
    </row>
    <row r="24" spans="2:12" s="1" customFormat="1" ht="18" customHeight="1">
      <c r="B24" s="34"/>
      <c r="E24" s="26" t="s">
        <v>37</v>
      </c>
      <c r="I24" s="28" t="s">
        <v>32</v>
      </c>
      <c r="J24" s="26" t="s">
        <v>38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41</v>
      </c>
      <c r="L26" s="34"/>
    </row>
    <row r="27" spans="2:12" s="7" customFormat="1" ht="71.25" customHeight="1">
      <c r="B27" s="88"/>
      <c r="E27" s="294" t="s">
        <v>42</v>
      </c>
      <c r="F27" s="294"/>
      <c r="G27" s="294"/>
      <c r="H27" s="294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43</v>
      </c>
      <c r="J30" s="65">
        <f>ROUND(J81,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45</v>
      </c>
      <c r="I32" s="37" t="s">
        <v>44</v>
      </c>
      <c r="J32" s="37" t="s">
        <v>46</v>
      </c>
      <c r="L32" s="34"/>
    </row>
    <row r="33" spans="2:12" s="1" customFormat="1" ht="14.45" customHeight="1">
      <c r="B33" s="34"/>
      <c r="D33" s="54" t="s">
        <v>47</v>
      </c>
      <c r="E33" s="28" t="s">
        <v>48</v>
      </c>
      <c r="F33" s="90">
        <f>ROUND((SUM(BE81:BE84)),  2)</f>
        <v>0</v>
      </c>
      <c r="I33" s="91">
        <v>0.21</v>
      </c>
      <c r="J33" s="90">
        <f>ROUND(((SUM(BE81:BE84))*I33),  2)</f>
        <v>0</v>
      </c>
      <c r="L33" s="34"/>
    </row>
    <row r="34" spans="2:12" s="1" customFormat="1" ht="14.45" customHeight="1">
      <c r="B34" s="34"/>
      <c r="E34" s="28" t="s">
        <v>49</v>
      </c>
      <c r="F34" s="90">
        <f>ROUND((SUM(BF81:BF84)),  2)</f>
        <v>0</v>
      </c>
      <c r="I34" s="91">
        <v>0.15</v>
      </c>
      <c r="J34" s="90">
        <f>ROUND(((SUM(BF81:BF84))*I34),  2)</f>
        <v>0</v>
      </c>
      <c r="L34" s="34"/>
    </row>
    <row r="35" spans="2:12" s="1" customFormat="1" ht="14.45" hidden="1" customHeight="1">
      <c r="B35" s="34"/>
      <c r="E35" s="28" t="s">
        <v>50</v>
      </c>
      <c r="F35" s="90">
        <f>ROUND((SUM(BG81:BG84)),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51</v>
      </c>
      <c r="F36" s="90">
        <f>ROUND((SUM(BH81:BH84)),  2)</f>
        <v>0</v>
      </c>
      <c r="I36" s="91">
        <v>0.15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52</v>
      </c>
      <c r="F37" s="90">
        <f>ROUND((SUM(BI81:BI84)),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53</v>
      </c>
      <c r="E39" s="56"/>
      <c r="F39" s="56"/>
      <c r="G39" s="94" t="s">
        <v>54</v>
      </c>
      <c r="H39" s="95" t="s">
        <v>55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103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05" t="str">
        <f>E7</f>
        <v>Sportovní areál obce hájek</v>
      </c>
      <c r="F48" s="306"/>
      <c r="G48" s="306"/>
      <c r="H48" s="306"/>
      <c r="L48" s="34"/>
    </row>
    <row r="49" spans="2:47" s="1" customFormat="1" ht="12" customHeight="1">
      <c r="B49" s="34"/>
      <c r="C49" s="28" t="s">
        <v>101</v>
      </c>
      <c r="L49" s="34"/>
    </row>
    <row r="50" spans="2:47" s="1" customFormat="1" ht="16.5" customHeight="1">
      <c r="B50" s="34"/>
      <c r="E50" s="268" t="str">
        <f>E9</f>
        <v>SO05 - Osvětlení sportovišť</v>
      </c>
      <c r="F50" s="307"/>
      <c r="G50" s="307"/>
      <c r="H50" s="307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obec Hájek</v>
      </c>
      <c r="I52" s="28" t="s">
        <v>24</v>
      </c>
      <c r="J52" s="51" t="str">
        <f>IF(J12="","",J12)</f>
        <v>27. 2. 2023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28</v>
      </c>
      <c r="F54" s="26" t="str">
        <f>E15</f>
        <v>Obec Hájek</v>
      </c>
      <c r="I54" s="28" t="s">
        <v>35</v>
      </c>
      <c r="J54" s="32" t="str">
        <f>E21</f>
        <v>Beniksport s.r.o.</v>
      </c>
      <c r="L54" s="34"/>
    </row>
    <row r="55" spans="2:47" s="1" customFormat="1" ht="15.2" customHeight="1">
      <c r="B55" s="34"/>
      <c r="C55" s="28" t="s">
        <v>33</v>
      </c>
      <c r="F55" s="26" t="str">
        <f>IF(E18="","",E18)</f>
        <v>Vyplň údaj</v>
      </c>
      <c r="I55" s="28" t="s">
        <v>40</v>
      </c>
      <c r="J55" s="32" t="str">
        <f>E24</f>
        <v>Beniksport s.r.o.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104</v>
      </c>
      <c r="D57" s="92"/>
      <c r="E57" s="92"/>
      <c r="F57" s="92"/>
      <c r="G57" s="92"/>
      <c r="H57" s="92"/>
      <c r="I57" s="92"/>
      <c r="J57" s="99" t="s">
        <v>105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75</v>
      </c>
      <c r="J59" s="65">
        <f>J81</f>
        <v>0</v>
      </c>
      <c r="L59" s="34"/>
      <c r="AU59" s="18" t="s">
        <v>106</v>
      </c>
    </row>
    <row r="60" spans="2:47" s="8" customFormat="1" ht="24.95" customHeight="1">
      <c r="B60" s="101"/>
      <c r="D60" s="102" t="s">
        <v>130</v>
      </c>
      <c r="E60" s="103"/>
      <c r="F60" s="103"/>
      <c r="G60" s="103"/>
      <c r="H60" s="103"/>
      <c r="I60" s="103"/>
      <c r="J60" s="104">
        <f>J82</f>
        <v>0</v>
      </c>
      <c r="L60" s="101"/>
    </row>
    <row r="61" spans="2:47" s="9" customFormat="1" ht="19.899999999999999" customHeight="1">
      <c r="B61" s="105"/>
      <c r="D61" s="106" t="s">
        <v>933</v>
      </c>
      <c r="E61" s="107"/>
      <c r="F61" s="107"/>
      <c r="G61" s="107"/>
      <c r="H61" s="107"/>
      <c r="I61" s="107"/>
      <c r="J61" s="108">
        <f>J83</f>
        <v>0</v>
      </c>
      <c r="L61" s="105"/>
    </row>
    <row r="62" spans="2:47" s="1" customFormat="1" ht="21.75" customHeight="1">
      <c r="B62" s="34"/>
      <c r="L62" s="34"/>
    </row>
    <row r="63" spans="2:47" s="1" customFormat="1" ht="6.95" customHeight="1"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34"/>
    </row>
    <row r="67" spans="2:20" s="1" customFormat="1" ht="6.95" customHeight="1"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34"/>
    </row>
    <row r="68" spans="2:20" s="1" customFormat="1" ht="24.95" customHeight="1">
      <c r="B68" s="34"/>
      <c r="C68" s="22" t="s">
        <v>137</v>
      </c>
      <c r="L68" s="34"/>
    </row>
    <row r="69" spans="2:20" s="1" customFormat="1" ht="6.95" customHeight="1">
      <c r="B69" s="34"/>
      <c r="L69" s="34"/>
    </row>
    <row r="70" spans="2:20" s="1" customFormat="1" ht="12" customHeight="1">
      <c r="B70" s="34"/>
      <c r="C70" s="28" t="s">
        <v>16</v>
      </c>
      <c r="L70" s="34"/>
    </row>
    <row r="71" spans="2:20" s="1" customFormat="1" ht="16.5" customHeight="1">
      <c r="B71" s="34"/>
      <c r="E71" s="305" t="str">
        <f>E7</f>
        <v>Sportovní areál obce hájek</v>
      </c>
      <c r="F71" s="306"/>
      <c r="G71" s="306"/>
      <c r="H71" s="306"/>
      <c r="L71" s="34"/>
    </row>
    <row r="72" spans="2:20" s="1" customFormat="1" ht="12" customHeight="1">
      <c r="B72" s="34"/>
      <c r="C72" s="28" t="s">
        <v>101</v>
      </c>
      <c r="L72" s="34"/>
    </row>
    <row r="73" spans="2:20" s="1" customFormat="1" ht="16.5" customHeight="1">
      <c r="B73" s="34"/>
      <c r="E73" s="268" t="str">
        <f>E9</f>
        <v>SO05 - Osvětlení sportovišť</v>
      </c>
      <c r="F73" s="307"/>
      <c r="G73" s="307"/>
      <c r="H73" s="307"/>
      <c r="L73" s="34"/>
    </row>
    <row r="74" spans="2:20" s="1" customFormat="1" ht="6.95" customHeight="1">
      <c r="B74" s="34"/>
      <c r="L74" s="34"/>
    </row>
    <row r="75" spans="2:20" s="1" customFormat="1" ht="12" customHeight="1">
      <c r="B75" s="34"/>
      <c r="C75" s="28" t="s">
        <v>22</v>
      </c>
      <c r="F75" s="26" t="str">
        <f>F12</f>
        <v>obec Hájek</v>
      </c>
      <c r="I75" s="28" t="s">
        <v>24</v>
      </c>
      <c r="J75" s="51" t="str">
        <f>IF(J12="","",J12)</f>
        <v>27. 2. 2023</v>
      </c>
      <c r="L75" s="34"/>
    </row>
    <row r="76" spans="2:20" s="1" customFormat="1" ht="6.95" customHeight="1">
      <c r="B76" s="34"/>
      <c r="L76" s="34"/>
    </row>
    <row r="77" spans="2:20" s="1" customFormat="1" ht="15.2" customHeight="1">
      <c r="B77" s="34"/>
      <c r="C77" s="28" t="s">
        <v>28</v>
      </c>
      <c r="F77" s="26" t="str">
        <f>E15</f>
        <v>Obec Hájek</v>
      </c>
      <c r="I77" s="28" t="s">
        <v>35</v>
      </c>
      <c r="J77" s="32" t="str">
        <f>E21</f>
        <v>Beniksport s.r.o.</v>
      </c>
      <c r="L77" s="34"/>
    </row>
    <row r="78" spans="2:20" s="1" customFormat="1" ht="15.2" customHeight="1">
      <c r="B78" s="34"/>
      <c r="C78" s="28" t="s">
        <v>33</v>
      </c>
      <c r="F78" s="26" t="str">
        <f>IF(E18="","",E18)</f>
        <v>Vyplň údaj</v>
      </c>
      <c r="I78" s="28" t="s">
        <v>40</v>
      </c>
      <c r="J78" s="32" t="str">
        <f>E24</f>
        <v>Beniksport s.r.o.</v>
      </c>
      <c r="L78" s="34"/>
    </row>
    <row r="79" spans="2:20" s="1" customFormat="1" ht="10.35" customHeight="1">
      <c r="B79" s="34"/>
      <c r="L79" s="34"/>
    </row>
    <row r="80" spans="2:20" s="10" customFormat="1" ht="29.25" customHeight="1">
      <c r="B80" s="109"/>
      <c r="C80" s="110" t="s">
        <v>138</v>
      </c>
      <c r="D80" s="111" t="s">
        <v>62</v>
      </c>
      <c r="E80" s="111" t="s">
        <v>58</v>
      </c>
      <c r="F80" s="111" t="s">
        <v>59</v>
      </c>
      <c r="G80" s="111" t="s">
        <v>139</v>
      </c>
      <c r="H80" s="111" t="s">
        <v>140</v>
      </c>
      <c r="I80" s="111" t="s">
        <v>141</v>
      </c>
      <c r="J80" s="111" t="s">
        <v>105</v>
      </c>
      <c r="K80" s="112" t="s">
        <v>142</v>
      </c>
      <c r="L80" s="109"/>
      <c r="M80" s="58" t="s">
        <v>21</v>
      </c>
      <c r="N80" s="59" t="s">
        <v>47</v>
      </c>
      <c r="O80" s="59" t="s">
        <v>143</v>
      </c>
      <c r="P80" s="59" t="s">
        <v>144</v>
      </c>
      <c r="Q80" s="59" t="s">
        <v>145</v>
      </c>
      <c r="R80" s="59" t="s">
        <v>146</v>
      </c>
      <c r="S80" s="59" t="s">
        <v>147</v>
      </c>
      <c r="T80" s="60" t="s">
        <v>148</v>
      </c>
    </row>
    <row r="81" spans="2:65" s="1" customFormat="1" ht="22.9" customHeight="1">
      <c r="B81" s="34"/>
      <c r="C81" s="63" t="s">
        <v>149</v>
      </c>
      <c r="J81" s="113">
        <f>BK81</f>
        <v>0</v>
      </c>
      <c r="L81" s="34"/>
      <c r="M81" s="61"/>
      <c r="N81" s="52"/>
      <c r="O81" s="52"/>
      <c r="P81" s="114">
        <f>P82</f>
        <v>0</v>
      </c>
      <c r="Q81" s="52"/>
      <c r="R81" s="114">
        <f>R82</f>
        <v>0</v>
      </c>
      <c r="S81" s="52"/>
      <c r="T81" s="115">
        <f>T82</f>
        <v>0</v>
      </c>
      <c r="AT81" s="18" t="s">
        <v>76</v>
      </c>
      <c r="AU81" s="18" t="s">
        <v>106</v>
      </c>
      <c r="BK81" s="116">
        <f>BK82</f>
        <v>0</v>
      </c>
    </row>
    <row r="82" spans="2:65" s="11" customFormat="1" ht="25.9" customHeight="1">
      <c r="B82" s="117"/>
      <c r="D82" s="118" t="s">
        <v>76</v>
      </c>
      <c r="E82" s="119" t="s">
        <v>462</v>
      </c>
      <c r="F82" s="119" t="s">
        <v>463</v>
      </c>
      <c r="I82" s="120"/>
      <c r="J82" s="121">
        <f>BK82</f>
        <v>0</v>
      </c>
      <c r="L82" s="117"/>
      <c r="M82" s="122"/>
      <c r="P82" s="123">
        <f>P83</f>
        <v>0</v>
      </c>
      <c r="R82" s="123">
        <f>R83</f>
        <v>0</v>
      </c>
      <c r="T82" s="124">
        <f>T83</f>
        <v>0</v>
      </c>
      <c r="AR82" s="118" t="s">
        <v>87</v>
      </c>
      <c r="AT82" s="125" t="s">
        <v>76</v>
      </c>
      <c r="AU82" s="125" t="s">
        <v>77</v>
      </c>
      <c r="AY82" s="118" t="s">
        <v>152</v>
      </c>
      <c r="BK82" s="126">
        <f>BK83</f>
        <v>0</v>
      </c>
    </row>
    <row r="83" spans="2:65" s="11" customFormat="1" ht="22.9" customHeight="1">
      <c r="B83" s="117"/>
      <c r="D83" s="118" t="s">
        <v>76</v>
      </c>
      <c r="E83" s="127" t="s">
        <v>934</v>
      </c>
      <c r="F83" s="127" t="s">
        <v>935</v>
      </c>
      <c r="I83" s="120"/>
      <c r="J83" s="128">
        <f>BK83</f>
        <v>0</v>
      </c>
      <c r="L83" s="117"/>
      <c r="M83" s="122"/>
      <c r="P83" s="123">
        <f>P84</f>
        <v>0</v>
      </c>
      <c r="R83" s="123">
        <f>R84</f>
        <v>0</v>
      </c>
      <c r="T83" s="124">
        <f>T84</f>
        <v>0</v>
      </c>
      <c r="AR83" s="118" t="s">
        <v>87</v>
      </c>
      <c r="AT83" s="125" t="s">
        <v>76</v>
      </c>
      <c r="AU83" s="125" t="s">
        <v>85</v>
      </c>
      <c r="AY83" s="118" t="s">
        <v>152</v>
      </c>
      <c r="BK83" s="126">
        <f>BK84</f>
        <v>0</v>
      </c>
    </row>
    <row r="84" spans="2:65" s="1" customFormat="1" ht="24.2" customHeight="1">
      <c r="B84" s="34"/>
      <c r="C84" s="129" t="s">
        <v>85</v>
      </c>
      <c r="D84" s="129" t="s">
        <v>156</v>
      </c>
      <c r="E84" s="130" t="s">
        <v>936</v>
      </c>
      <c r="F84" s="131" t="s">
        <v>937</v>
      </c>
      <c r="G84" s="132" t="s">
        <v>863</v>
      </c>
      <c r="H84" s="133">
        <v>1</v>
      </c>
      <c r="I84" s="447">
        <f>'Soubor1-REK SO 05'!F32</f>
        <v>0</v>
      </c>
      <c r="J84" s="135">
        <f>ROUND(I84*H84,2)</f>
        <v>0</v>
      </c>
      <c r="K84" s="131" t="s">
        <v>21</v>
      </c>
      <c r="L84" s="34"/>
      <c r="M84" s="177" t="s">
        <v>21</v>
      </c>
      <c r="N84" s="178" t="s">
        <v>48</v>
      </c>
      <c r="O84" s="179"/>
      <c r="P84" s="180">
        <f>O84*H84</f>
        <v>0</v>
      </c>
      <c r="Q84" s="180">
        <v>0</v>
      </c>
      <c r="R84" s="180">
        <f>Q84*H84</f>
        <v>0</v>
      </c>
      <c r="S84" s="180">
        <v>0</v>
      </c>
      <c r="T84" s="181">
        <f>S84*H84</f>
        <v>0</v>
      </c>
      <c r="AR84" s="140" t="s">
        <v>208</v>
      </c>
      <c r="AT84" s="140" t="s">
        <v>156</v>
      </c>
      <c r="AU84" s="140" t="s">
        <v>87</v>
      </c>
      <c r="AY84" s="18" t="s">
        <v>152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8" t="s">
        <v>85</v>
      </c>
      <c r="BK84" s="141">
        <f>ROUND(I84*H84,2)</f>
        <v>0</v>
      </c>
      <c r="BL84" s="18" t="s">
        <v>208</v>
      </c>
      <c r="BM84" s="140" t="s">
        <v>938</v>
      </c>
    </row>
    <row r="85" spans="2:65" s="1" customFormat="1" ht="6.95" customHeight="1"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34"/>
    </row>
  </sheetData>
  <sheetProtection algorithmName="SHA-512" hashValue="aPHsI17Cy8Raj+85/InD+kJ5jzWecfqtmX/F6gN+Ewd7qPfvIazt+kS8+lamsqQc3wshy7qpaxVNNXcj+1vX9Q==" saltValue="7p87d6VmOE4hnQhxAUSt3A==" spinCount="100000" sheet="1" objects="1" scenarios="1" formatColumns="0" formatRows="0" autoFilter="0"/>
  <autoFilter ref="C80:K84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59FF0-8D6C-43F1-B114-C85280357A79}">
  <dimension ref="A1:J38"/>
  <sheetViews>
    <sheetView workbookViewId="0">
      <selection activeCell="F25" sqref="F25"/>
    </sheetView>
  </sheetViews>
  <sheetFormatPr defaultRowHeight="15"/>
  <cols>
    <col min="1" max="1" width="5.5" style="366" customWidth="1"/>
    <col min="2" max="2" width="12.5" style="366" customWidth="1"/>
    <col min="3" max="3" width="30" style="366" customWidth="1"/>
    <col min="4" max="4" width="13.6640625" style="366" customWidth="1"/>
    <col min="5" max="5" width="17.1640625" style="366" customWidth="1"/>
    <col min="6" max="6" width="19.5" style="366" customWidth="1"/>
    <col min="7" max="8" width="0" style="366" hidden="1" customWidth="1"/>
    <col min="9" max="9" width="0" style="368" hidden="1" customWidth="1"/>
    <col min="10" max="10" width="0" style="369" hidden="1" customWidth="1"/>
    <col min="11" max="256" width="9.33203125" style="366"/>
    <col min="257" max="257" width="5.5" style="366" customWidth="1"/>
    <col min="258" max="258" width="12.5" style="366" customWidth="1"/>
    <col min="259" max="259" width="30" style="366" customWidth="1"/>
    <col min="260" max="260" width="13.6640625" style="366" customWidth="1"/>
    <col min="261" max="261" width="17.1640625" style="366" customWidth="1"/>
    <col min="262" max="262" width="19.5" style="366" customWidth="1"/>
    <col min="263" max="266" width="0" style="366" hidden="1" customWidth="1"/>
    <col min="267" max="512" width="9.33203125" style="366"/>
    <col min="513" max="513" width="5.5" style="366" customWidth="1"/>
    <col min="514" max="514" width="12.5" style="366" customWidth="1"/>
    <col min="515" max="515" width="30" style="366" customWidth="1"/>
    <col min="516" max="516" width="13.6640625" style="366" customWidth="1"/>
    <col min="517" max="517" width="17.1640625" style="366" customWidth="1"/>
    <col min="518" max="518" width="19.5" style="366" customWidth="1"/>
    <col min="519" max="522" width="0" style="366" hidden="1" customWidth="1"/>
    <col min="523" max="768" width="9.33203125" style="366"/>
    <col min="769" max="769" width="5.5" style="366" customWidth="1"/>
    <col min="770" max="770" width="12.5" style="366" customWidth="1"/>
    <col min="771" max="771" width="30" style="366" customWidth="1"/>
    <col min="772" max="772" width="13.6640625" style="366" customWidth="1"/>
    <col min="773" max="773" width="17.1640625" style="366" customWidth="1"/>
    <col min="774" max="774" width="19.5" style="366" customWidth="1"/>
    <col min="775" max="778" width="0" style="366" hidden="1" customWidth="1"/>
    <col min="779" max="1024" width="9.33203125" style="366"/>
    <col min="1025" max="1025" width="5.5" style="366" customWidth="1"/>
    <col min="1026" max="1026" width="12.5" style="366" customWidth="1"/>
    <col min="1027" max="1027" width="30" style="366" customWidth="1"/>
    <col min="1028" max="1028" width="13.6640625" style="366" customWidth="1"/>
    <col min="1029" max="1029" width="17.1640625" style="366" customWidth="1"/>
    <col min="1030" max="1030" width="19.5" style="366" customWidth="1"/>
    <col min="1031" max="1034" width="0" style="366" hidden="1" customWidth="1"/>
    <col min="1035" max="1280" width="9.33203125" style="366"/>
    <col min="1281" max="1281" width="5.5" style="366" customWidth="1"/>
    <col min="1282" max="1282" width="12.5" style="366" customWidth="1"/>
    <col min="1283" max="1283" width="30" style="366" customWidth="1"/>
    <col min="1284" max="1284" width="13.6640625" style="366" customWidth="1"/>
    <col min="1285" max="1285" width="17.1640625" style="366" customWidth="1"/>
    <col min="1286" max="1286" width="19.5" style="366" customWidth="1"/>
    <col min="1287" max="1290" width="0" style="366" hidden="1" customWidth="1"/>
    <col min="1291" max="1536" width="9.33203125" style="366"/>
    <col min="1537" max="1537" width="5.5" style="366" customWidth="1"/>
    <col min="1538" max="1538" width="12.5" style="366" customWidth="1"/>
    <col min="1539" max="1539" width="30" style="366" customWidth="1"/>
    <col min="1540" max="1540" width="13.6640625" style="366" customWidth="1"/>
    <col min="1541" max="1541" width="17.1640625" style="366" customWidth="1"/>
    <col min="1542" max="1542" width="19.5" style="366" customWidth="1"/>
    <col min="1543" max="1546" width="0" style="366" hidden="1" customWidth="1"/>
    <col min="1547" max="1792" width="9.33203125" style="366"/>
    <col min="1793" max="1793" width="5.5" style="366" customWidth="1"/>
    <col min="1794" max="1794" width="12.5" style="366" customWidth="1"/>
    <col min="1795" max="1795" width="30" style="366" customWidth="1"/>
    <col min="1796" max="1796" width="13.6640625" style="366" customWidth="1"/>
    <col min="1797" max="1797" width="17.1640625" style="366" customWidth="1"/>
    <col min="1798" max="1798" width="19.5" style="366" customWidth="1"/>
    <col min="1799" max="1802" width="0" style="366" hidden="1" customWidth="1"/>
    <col min="1803" max="2048" width="9.33203125" style="366"/>
    <col min="2049" max="2049" width="5.5" style="366" customWidth="1"/>
    <col min="2050" max="2050" width="12.5" style="366" customWidth="1"/>
    <col min="2051" max="2051" width="30" style="366" customWidth="1"/>
    <col min="2052" max="2052" width="13.6640625" style="366" customWidth="1"/>
    <col min="2053" max="2053" width="17.1640625" style="366" customWidth="1"/>
    <col min="2054" max="2054" width="19.5" style="366" customWidth="1"/>
    <col min="2055" max="2058" width="0" style="366" hidden="1" customWidth="1"/>
    <col min="2059" max="2304" width="9.33203125" style="366"/>
    <col min="2305" max="2305" width="5.5" style="366" customWidth="1"/>
    <col min="2306" max="2306" width="12.5" style="366" customWidth="1"/>
    <col min="2307" max="2307" width="30" style="366" customWidth="1"/>
    <col min="2308" max="2308" width="13.6640625" style="366" customWidth="1"/>
    <col min="2309" max="2309" width="17.1640625" style="366" customWidth="1"/>
    <col min="2310" max="2310" width="19.5" style="366" customWidth="1"/>
    <col min="2311" max="2314" width="0" style="366" hidden="1" customWidth="1"/>
    <col min="2315" max="2560" width="9.33203125" style="366"/>
    <col min="2561" max="2561" width="5.5" style="366" customWidth="1"/>
    <col min="2562" max="2562" width="12.5" style="366" customWidth="1"/>
    <col min="2563" max="2563" width="30" style="366" customWidth="1"/>
    <col min="2564" max="2564" width="13.6640625" style="366" customWidth="1"/>
    <col min="2565" max="2565" width="17.1640625" style="366" customWidth="1"/>
    <col min="2566" max="2566" width="19.5" style="366" customWidth="1"/>
    <col min="2567" max="2570" width="0" style="366" hidden="1" customWidth="1"/>
    <col min="2571" max="2816" width="9.33203125" style="366"/>
    <col min="2817" max="2817" width="5.5" style="366" customWidth="1"/>
    <col min="2818" max="2818" width="12.5" style="366" customWidth="1"/>
    <col min="2819" max="2819" width="30" style="366" customWidth="1"/>
    <col min="2820" max="2820" width="13.6640625" style="366" customWidth="1"/>
    <col min="2821" max="2821" width="17.1640625" style="366" customWidth="1"/>
    <col min="2822" max="2822" width="19.5" style="366" customWidth="1"/>
    <col min="2823" max="2826" width="0" style="366" hidden="1" customWidth="1"/>
    <col min="2827" max="3072" width="9.33203125" style="366"/>
    <col min="3073" max="3073" width="5.5" style="366" customWidth="1"/>
    <col min="3074" max="3074" width="12.5" style="366" customWidth="1"/>
    <col min="3075" max="3075" width="30" style="366" customWidth="1"/>
    <col min="3076" max="3076" width="13.6640625" style="366" customWidth="1"/>
    <col min="3077" max="3077" width="17.1640625" style="366" customWidth="1"/>
    <col min="3078" max="3078" width="19.5" style="366" customWidth="1"/>
    <col min="3079" max="3082" width="0" style="366" hidden="1" customWidth="1"/>
    <col min="3083" max="3328" width="9.33203125" style="366"/>
    <col min="3329" max="3329" width="5.5" style="366" customWidth="1"/>
    <col min="3330" max="3330" width="12.5" style="366" customWidth="1"/>
    <col min="3331" max="3331" width="30" style="366" customWidth="1"/>
    <col min="3332" max="3332" width="13.6640625" style="366" customWidth="1"/>
    <col min="3333" max="3333" width="17.1640625" style="366" customWidth="1"/>
    <col min="3334" max="3334" width="19.5" style="366" customWidth="1"/>
    <col min="3335" max="3338" width="0" style="366" hidden="1" customWidth="1"/>
    <col min="3339" max="3584" width="9.33203125" style="366"/>
    <col min="3585" max="3585" width="5.5" style="366" customWidth="1"/>
    <col min="3586" max="3586" width="12.5" style="366" customWidth="1"/>
    <col min="3587" max="3587" width="30" style="366" customWidth="1"/>
    <col min="3588" max="3588" width="13.6640625" style="366" customWidth="1"/>
    <col min="3589" max="3589" width="17.1640625" style="366" customWidth="1"/>
    <col min="3590" max="3590" width="19.5" style="366" customWidth="1"/>
    <col min="3591" max="3594" width="0" style="366" hidden="1" customWidth="1"/>
    <col min="3595" max="3840" width="9.33203125" style="366"/>
    <col min="3841" max="3841" width="5.5" style="366" customWidth="1"/>
    <col min="3842" max="3842" width="12.5" style="366" customWidth="1"/>
    <col min="3843" max="3843" width="30" style="366" customWidth="1"/>
    <col min="3844" max="3844" width="13.6640625" style="366" customWidth="1"/>
    <col min="3845" max="3845" width="17.1640625" style="366" customWidth="1"/>
    <col min="3846" max="3846" width="19.5" style="366" customWidth="1"/>
    <col min="3847" max="3850" width="0" style="366" hidden="1" customWidth="1"/>
    <col min="3851" max="4096" width="9.33203125" style="366"/>
    <col min="4097" max="4097" width="5.5" style="366" customWidth="1"/>
    <col min="4098" max="4098" width="12.5" style="366" customWidth="1"/>
    <col min="4099" max="4099" width="30" style="366" customWidth="1"/>
    <col min="4100" max="4100" width="13.6640625" style="366" customWidth="1"/>
    <col min="4101" max="4101" width="17.1640625" style="366" customWidth="1"/>
    <col min="4102" max="4102" width="19.5" style="366" customWidth="1"/>
    <col min="4103" max="4106" width="0" style="366" hidden="1" customWidth="1"/>
    <col min="4107" max="4352" width="9.33203125" style="366"/>
    <col min="4353" max="4353" width="5.5" style="366" customWidth="1"/>
    <col min="4354" max="4354" width="12.5" style="366" customWidth="1"/>
    <col min="4355" max="4355" width="30" style="366" customWidth="1"/>
    <col min="4356" max="4356" width="13.6640625" style="366" customWidth="1"/>
    <col min="4357" max="4357" width="17.1640625" style="366" customWidth="1"/>
    <col min="4358" max="4358" width="19.5" style="366" customWidth="1"/>
    <col min="4359" max="4362" width="0" style="366" hidden="1" customWidth="1"/>
    <col min="4363" max="4608" width="9.33203125" style="366"/>
    <col min="4609" max="4609" width="5.5" style="366" customWidth="1"/>
    <col min="4610" max="4610" width="12.5" style="366" customWidth="1"/>
    <col min="4611" max="4611" width="30" style="366" customWidth="1"/>
    <col min="4612" max="4612" width="13.6640625" style="366" customWidth="1"/>
    <col min="4613" max="4613" width="17.1640625" style="366" customWidth="1"/>
    <col min="4614" max="4614" width="19.5" style="366" customWidth="1"/>
    <col min="4615" max="4618" width="0" style="366" hidden="1" customWidth="1"/>
    <col min="4619" max="4864" width="9.33203125" style="366"/>
    <col min="4865" max="4865" width="5.5" style="366" customWidth="1"/>
    <col min="4866" max="4866" width="12.5" style="366" customWidth="1"/>
    <col min="4867" max="4867" width="30" style="366" customWidth="1"/>
    <col min="4868" max="4868" width="13.6640625" style="366" customWidth="1"/>
    <col min="4869" max="4869" width="17.1640625" style="366" customWidth="1"/>
    <col min="4870" max="4870" width="19.5" style="366" customWidth="1"/>
    <col min="4871" max="4874" width="0" style="366" hidden="1" customWidth="1"/>
    <col min="4875" max="5120" width="9.33203125" style="366"/>
    <col min="5121" max="5121" width="5.5" style="366" customWidth="1"/>
    <col min="5122" max="5122" width="12.5" style="366" customWidth="1"/>
    <col min="5123" max="5123" width="30" style="366" customWidth="1"/>
    <col min="5124" max="5124" width="13.6640625" style="366" customWidth="1"/>
    <col min="5125" max="5125" width="17.1640625" style="366" customWidth="1"/>
    <col min="5126" max="5126" width="19.5" style="366" customWidth="1"/>
    <col min="5127" max="5130" width="0" style="366" hidden="1" customWidth="1"/>
    <col min="5131" max="5376" width="9.33203125" style="366"/>
    <col min="5377" max="5377" width="5.5" style="366" customWidth="1"/>
    <col min="5378" max="5378" width="12.5" style="366" customWidth="1"/>
    <col min="5379" max="5379" width="30" style="366" customWidth="1"/>
    <col min="5380" max="5380" width="13.6640625" style="366" customWidth="1"/>
    <col min="5381" max="5381" width="17.1640625" style="366" customWidth="1"/>
    <col min="5382" max="5382" width="19.5" style="366" customWidth="1"/>
    <col min="5383" max="5386" width="0" style="366" hidden="1" customWidth="1"/>
    <col min="5387" max="5632" width="9.33203125" style="366"/>
    <col min="5633" max="5633" width="5.5" style="366" customWidth="1"/>
    <col min="5634" max="5634" width="12.5" style="366" customWidth="1"/>
    <col min="5635" max="5635" width="30" style="366" customWidth="1"/>
    <col min="5636" max="5636" width="13.6640625" style="366" customWidth="1"/>
    <col min="5637" max="5637" width="17.1640625" style="366" customWidth="1"/>
    <col min="5638" max="5638" width="19.5" style="366" customWidth="1"/>
    <col min="5639" max="5642" width="0" style="366" hidden="1" customWidth="1"/>
    <col min="5643" max="5888" width="9.33203125" style="366"/>
    <col min="5889" max="5889" width="5.5" style="366" customWidth="1"/>
    <col min="5890" max="5890" width="12.5" style="366" customWidth="1"/>
    <col min="5891" max="5891" width="30" style="366" customWidth="1"/>
    <col min="5892" max="5892" width="13.6640625" style="366" customWidth="1"/>
    <col min="5893" max="5893" width="17.1640625" style="366" customWidth="1"/>
    <col min="5894" max="5894" width="19.5" style="366" customWidth="1"/>
    <col min="5895" max="5898" width="0" style="366" hidden="1" customWidth="1"/>
    <col min="5899" max="6144" width="9.33203125" style="366"/>
    <col min="6145" max="6145" width="5.5" style="366" customWidth="1"/>
    <col min="6146" max="6146" width="12.5" style="366" customWidth="1"/>
    <col min="6147" max="6147" width="30" style="366" customWidth="1"/>
    <col min="6148" max="6148" width="13.6640625" style="366" customWidth="1"/>
    <col min="6149" max="6149" width="17.1640625" style="366" customWidth="1"/>
    <col min="6150" max="6150" width="19.5" style="366" customWidth="1"/>
    <col min="6151" max="6154" width="0" style="366" hidden="1" customWidth="1"/>
    <col min="6155" max="6400" width="9.33203125" style="366"/>
    <col min="6401" max="6401" width="5.5" style="366" customWidth="1"/>
    <col min="6402" max="6402" width="12.5" style="366" customWidth="1"/>
    <col min="6403" max="6403" width="30" style="366" customWidth="1"/>
    <col min="6404" max="6404" width="13.6640625" style="366" customWidth="1"/>
    <col min="6405" max="6405" width="17.1640625" style="366" customWidth="1"/>
    <col min="6406" max="6406" width="19.5" style="366" customWidth="1"/>
    <col min="6407" max="6410" width="0" style="366" hidden="1" customWidth="1"/>
    <col min="6411" max="6656" width="9.33203125" style="366"/>
    <col min="6657" max="6657" width="5.5" style="366" customWidth="1"/>
    <col min="6658" max="6658" width="12.5" style="366" customWidth="1"/>
    <col min="6659" max="6659" width="30" style="366" customWidth="1"/>
    <col min="6660" max="6660" width="13.6640625" style="366" customWidth="1"/>
    <col min="6661" max="6661" width="17.1640625" style="366" customWidth="1"/>
    <col min="6662" max="6662" width="19.5" style="366" customWidth="1"/>
    <col min="6663" max="6666" width="0" style="366" hidden="1" customWidth="1"/>
    <col min="6667" max="6912" width="9.33203125" style="366"/>
    <col min="6913" max="6913" width="5.5" style="366" customWidth="1"/>
    <col min="6914" max="6914" width="12.5" style="366" customWidth="1"/>
    <col min="6915" max="6915" width="30" style="366" customWidth="1"/>
    <col min="6916" max="6916" width="13.6640625" style="366" customWidth="1"/>
    <col min="6917" max="6917" width="17.1640625" style="366" customWidth="1"/>
    <col min="6918" max="6918" width="19.5" style="366" customWidth="1"/>
    <col min="6919" max="6922" width="0" style="366" hidden="1" customWidth="1"/>
    <col min="6923" max="7168" width="9.33203125" style="366"/>
    <col min="7169" max="7169" width="5.5" style="366" customWidth="1"/>
    <col min="7170" max="7170" width="12.5" style="366" customWidth="1"/>
    <col min="7171" max="7171" width="30" style="366" customWidth="1"/>
    <col min="7172" max="7172" width="13.6640625" style="366" customWidth="1"/>
    <col min="7173" max="7173" width="17.1640625" style="366" customWidth="1"/>
    <col min="7174" max="7174" width="19.5" style="366" customWidth="1"/>
    <col min="7175" max="7178" width="0" style="366" hidden="1" customWidth="1"/>
    <col min="7179" max="7424" width="9.33203125" style="366"/>
    <col min="7425" max="7425" width="5.5" style="366" customWidth="1"/>
    <col min="7426" max="7426" width="12.5" style="366" customWidth="1"/>
    <col min="7427" max="7427" width="30" style="366" customWidth="1"/>
    <col min="7428" max="7428" width="13.6640625" style="366" customWidth="1"/>
    <col min="7429" max="7429" width="17.1640625" style="366" customWidth="1"/>
    <col min="7430" max="7430" width="19.5" style="366" customWidth="1"/>
    <col min="7431" max="7434" width="0" style="366" hidden="1" customWidth="1"/>
    <col min="7435" max="7680" width="9.33203125" style="366"/>
    <col min="7681" max="7681" width="5.5" style="366" customWidth="1"/>
    <col min="7682" max="7682" width="12.5" style="366" customWidth="1"/>
    <col min="7683" max="7683" width="30" style="366" customWidth="1"/>
    <col min="7684" max="7684" width="13.6640625" style="366" customWidth="1"/>
    <col min="7685" max="7685" width="17.1640625" style="366" customWidth="1"/>
    <col min="7686" max="7686" width="19.5" style="366" customWidth="1"/>
    <col min="7687" max="7690" width="0" style="366" hidden="1" customWidth="1"/>
    <col min="7691" max="7936" width="9.33203125" style="366"/>
    <col min="7937" max="7937" width="5.5" style="366" customWidth="1"/>
    <col min="7938" max="7938" width="12.5" style="366" customWidth="1"/>
    <col min="7939" max="7939" width="30" style="366" customWidth="1"/>
    <col min="7940" max="7940" width="13.6640625" style="366" customWidth="1"/>
    <col min="7941" max="7941" width="17.1640625" style="366" customWidth="1"/>
    <col min="7942" max="7942" width="19.5" style="366" customWidth="1"/>
    <col min="7943" max="7946" width="0" style="366" hidden="1" customWidth="1"/>
    <col min="7947" max="8192" width="9.33203125" style="366"/>
    <col min="8193" max="8193" width="5.5" style="366" customWidth="1"/>
    <col min="8194" max="8194" width="12.5" style="366" customWidth="1"/>
    <col min="8195" max="8195" width="30" style="366" customWidth="1"/>
    <col min="8196" max="8196" width="13.6640625" style="366" customWidth="1"/>
    <col min="8197" max="8197" width="17.1640625" style="366" customWidth="1"/>
    <col min="8198" max="8198" width="19.5" style="366" customWidth="1"/>
    <col min="8199" max="8202" width="0" style="366" hidden="1" customWidth="1"/>
    <col min="8203" max="8448" width="9.33203125" style="366"/>
    <col min="8449" max="8449" width="5.5" style="366" customWidth="1"/>
    <col min="8450" max="8450" width="12.5" style="366" customWidth="1"/>
    <col min="8451" max="8451" width="30" style="366" customWidth="1"/>
    <col min="8452" max="8452" width="13.6640625" style="366" customWidth="1"/>
    <col min="8453" max="8453" width="17.1640625" style="366" customWidth="1"/>
    <col min="8454" max="8454" width="19.5" style="366" customWidth="1"/>
    <col min="8455" max="8458" width="0" style="366" hidden="1" customWidth="1"/>
    <col min="8459" max="8704" width="9.33203125" style="366"/>
    <col min="8705" max="8705" width="5.5" style="366" customWidth="1"/>
    <col min="8706" max="8706" width="12.5" style="366" customWidth="1"/>
    <col min="8707" max="8707" width="30" style="366" customWidth="1"/>
    <col min="8708" max="8708" width="13.6640625" style="366" customWidth="1"/>
    <col min="8709" max="8709" width="17.1640625" style="366" customWidth="1"/>
    <col min="8710" max="8710" width="19.5" style="366" customWidth="1"/>
    <col min="8711" max="8714" width="0" style="366" hidden="1" customWidth="1"/>
    <col min="8715" max="8960" width="9.33203125" style="366"/>
    <col min="8961" max="8961" width="5.5" style="366" customWidth="1"/>
    <col min="8962" max="8962" width="12.5" style="366" customWidth="1"/>
    <col min="8963" max="8963" width="30" style="366" customWidth="1"/>
    <col min="8964" max="8964" width="13.6640625" style="366" customWidth="1"/>
    <col min="8965" max="8965" width="17.1640625" style="366" customWidth="1"/>
    <col min="8966" max="8966" width="19.5" style="366" customWidth="1"/>
    <col min="8967" max="8970" width="0" style="366" hidden="1" customWidth="1"/>
    <col min="8971" max="9216" width="9.33203125" style="366"/>
    <col min="9217" max="9217" width="5.5" style="366" customWidth="1"/>
    <col min="9218" max="9218" width="12.5" style="366" customWidth="1"/>
    <col min="9219" max="9219" width="30" style="366" customWidth="1"/>
    <col min="9220" max="9220" width="13.6640625" style="366" customWidth="1"/>
    <col min="9221" max="9221" width="17.1640625" style="366" customWidth="1"/>
    <col min="9222" max="9222" width="19.5" style="366" customWidth="1"/>
    <col min="9223" max="9226" width="0" style="366" hidden="1" customWidth="1"/>
    <col min="9227" max="9472" width="9.33203125" style="366"/>
    <col min="9473" max="9473" width="5.5" style="366" customWidth="1"/>
    <col min="9474" max="9474" width="12.5" style="366" customWidth="1"/>
    <col min="9475" max="9475" width="30" style="366" customWidth="1"/>
    <col min="9476" max="9476" width="13.6640625" style="366" customWidth="1"/>
    <col min="9477" max="9477" width="17.1640625" style="366" customWidth="1"/>
    <col min="9478" max="9478" width="19.5" style="366" customWidth="1"/>
    <col min="9479" max="9482" width="0" style="366" hidden="1" customWidth="1"/>
    <col min="9483" max="9728" width="9.33203125" style="366"/>
    <col min="9729" max="9729" width="5.5" style="366" customWidth="1"/>
    <col min="9730" max="9730" width="12.5" style="366" customWidth="1"/>
    <col min="9731" max="9731" width="30" style="366" customWidth="1"/>
    <col min="9732" max="9732" width="13.6640625" style="366" customWidth="1"/>
    <col min="9733" max="9733" width="17.1640625" style="366" customWidth="1"/>
    <col min="9734" max="9734" width="19.5" style="366" customWidth="1"/>
    <col min="9735" max="9738" width="0" style="366" hidden="1" customWidth="1"/>
    <col min="9739" max="9984" width="9.33203125" style="366"/>
    <col min="9985" max="9985" width="5.5" style="366" customWidth="1"/>
    <col min="9986" max="9986" width="12.5" style="366" customWidth="1"/>
    <col min="9987" max="9987" width="30" style="366" customWidth="1"/>
    <col min="9988" max="9988" width="13.6640625" style="366" customWidth="1"/>
    <col min="9989" max="9989" width="17.1640625" style="366" customWidth="1"/>
    <col min="9990" max="9990" width="19.5" style="366" customWidth="1"/>
    <col min="9991" max="9994" width="0" style="366" hidden="1" customWidth="1"/>
    <col min="9995" max="10240" width="9.33203125" style="366"/>
    <col min="10241" max="10241" width="5.5" style="366" customWidth="1"/>
    <col min="10242" max="10242" width="12.5" style="366" customWidth="1"/>
    <col min="10243" max="10243" width="30" style="366" customWidth="1"/>
    <col min="10244" max="10244" width="13.6640625" style="366" customWidth="1"/>
    <col min="10245" max="10245" width="17.1640625" style="366" customWidth="1"/>
    <col min="10246" max="10246" width="19.5" style="366" customWidth="1"/>
    <col min="10247" max="10250" width="0" style="366" hidden="1" customWidth="1"/>
    <col min="10251" max="10496" width="9.33203125" style="366"/>
    <col min="10497" max="10497" width="5.5" style="366" customWidth="1"/>
    <col min="10498" max="10498" width="12.5" style="366" customWidth="1"/>
    <col min="10499" max="10499" width="30" style="366" customWidth="1"/>
    <col min="10500" max="10500" width="13.6640625" style="366" customWidth="1"/>
    <col min="10501" max="10501" width="17.1640625" style="366" customWidth="1"/>
    <col min="10502" max="10502" width="19.5" style="366" customWidth="1"/>
    <col min="10503" max="10506" width="0" style="366" hidden="1" customWidth="1"/>
    <col min="10507" max="10752" width="9.33203125" style="366"/>
    <col min="10753" max="10753" width="5.5" style="366" customWidth="1"/>
    <col min="10754" max="10754" width="12.5" style="366" customWidth="1"/>
    <col min="10755" max="10755" width="30" style="366" customWidth="1"/>
    <col min="10756" max="10756" width="13.6640625" style="366" customWidth="1"/>
    <col min="10757" max="10757" width="17.1640625" style="366" customWidth="1"/>
    <col min="10758" max="10758" width="19.5" style="366" customWidth="1"/>
    <col min="10759" max="10762" width="0" style="366" hidden="1" customWidth="1"/>
    <col min="10763" max="11008" width="9.33203125" style="366"/>
    <col min="11009" max="11009" width="5.5" style="366" customWidth="1"/>
    <col min="11010" max="11010" width="12.5" style="366" customWidth="1"/>
    <col min="11011" max="11011" width="30" style="366" customWidth="1"/>
    <col min="11012" max="11012" width="13.6640625" style="366" customWidth="1"/>
    <col min="11013" max="11013" width="17.1640625" style="366" customWidth="1"/>
    <col min="11014" max="11014" width="19.5" style="366" customWidth="1"/>
    <col min="11015" max="11018" width="0" style="366" hidden="1" customWidth="1"/>
    <col min="11019" max="11264" width="9.33203125" style="366"/>
    <col min="11265" max="11265" width="5.5" style="366" customWidth="1"/>
    <col min="11266" max="11266" width="12.5" style="366" customWidth="1"/>
    <col min="11267" max="11267" width="30" style="366" customWidth="1"/>
    <col min="11268" max="11268" width="13.6640625" style="366" customWidth="1"/>
    <col min="11269" max="11269" width="17.1640625" style="366" customWidth="1"/>
    <col min="11270" max="11270" width="19.5" style="366" customWidth="1"/>
    <col min="11271" max="11274" width="0" style="366" hidden="1" customWidth="1"/>
    <col min="11275" max="11520" width="9.33203125" style="366"/>
    <col min="11521" max="11521" width="5.5" style="366" customWidth="1"/>
    <col min="11522" max="11522" width="12.5" style="366" customWidth="1"/>
    <col min="11523" max="11523" width="30" style="366" customWidth="1"/>
    <col min="11524" max="11524" width="13.6640625" style="366" customWidth="1"/>
    <col min="11525" max="11525" width="17.1640625" style="366" customWidth="1"/>
    <col min="11526" max="11526" width="19.5" style="366" customWidth="1"/>
    <col min="11527" max="11530" width="0" style="366" hidden="1" customWidth="1"/>
    <col min="11531" max="11776" width="9.33203125" style="366"/>
    <col min="11777" max="11777" width="5.5" style="366" customWidth="1"/>
    <col min="11778" max="11778" width="12.5" style="366" customWidth="1"/>
    <col min="11779" max="11779" width="30" style="366" customWidth="1"/>
    <col min="11780" max="11780" width="13.6640625" style="366" customWidth="1"/>
    <col min="11781" max="11781" width="17.1640625" style="366" customWidth="1"/>
    <col min="11782" max="11782" width="19.5" style="366" customWidth="1"/>
    <col min="11783" max="11786" width="0" style="366" hidden="1" customWidth="1"/>
    <col min="11787" max="12032" width="9.33203125" style="366"/>
    <col min="12033" max="12033" width="5.5" style="366" customWidth="1"/>
    <col min="12034" max="12034" width="12.5" style="366" customWidth="1"/>
    <col min="12035" max="12035" width="30" style="366" customWidth="1"/>
    <col min="12036" max="12036" width="13.6640625" style="366" customWidth="1"/>
    <col min="12037" max="12037" width="17.1640625" style="366" customWidth="1"/>
    <col min="12038" max="12038" width="19.5" style="366" customWidth="1"/>
    <col min="12039" max="12042" width="0" style="366" hidden="1" customWidth="1"/>
    <col min="12043" max="12288" width="9.33203125" style="366"/>
    <col min="12289" max="12289" width="5.5" style="366" customWidth="1"/>
    <col min="12290" max="12290" width="12.5" style="366" customWidth="1"/>
    <col min="12291" max="12291" width="30" style="366" customWidth="1"/>
    <col min="12292" max="12292" width="13.6640625" style="366" customWidth="1"/>
    <col min="12293" max="12293" width="17.1640625" style="366" customWidth="1"/>
    <col min="12294" max="12294" width="19.5" style="366" customWidth="1"/>
    <col min="12295" max="12298" width="0" style="366" hidden="1" customWidth="1"/>
    <col min="12299" max="12544" width="9.33203125" style="366"/>
    <col min="12545" max="12545" width="5.5" style="366" customWidth="1"/>
    <col min="12546" max="12546" width="12.5" style="366" customWidth="1"/>
    <col min="12547" max="12547" width="30" style="366" customWidth="1"/>
    <col min="12548" max="12548" width="13.6640625" style="366" customWidth="1"/>
    <col min="12549" max="12549" width="17.1640625" style="366" customWidth="1"/>
    <col min="12550" max="12550" width="19.5" style="366" customWidth="1"/>
    <col min="12551" max="12554" width="0" style="366" hidden="1" customWidth="1"/>
    <col min="12555" max="12800" width="9.33203125" style="366"/>
    <col min="12801" max="12801" width="5.5" style="366" customWidth="1"/>
    <col min="12802" max="12802" width="12.5" style="366" customWidth="1"/>
    <col min="12803" max="12803" width="30" style="366" customWidth="1"/>
    <col min="12804" max="12804" width="13.6640625" style="366" customWidth="1"/>
    <col min="12805" max="12805" width="17.1640625" style="366" customWidth="1"/>
    <col min="12806" max="12806" width="19.5" style="366" customWidth="1"/>
    <col min="12807" max="12810" width="0" style="366" hidden="1" customWidth="1"/>
    <col min="12811" max="13056" width="9.33203125" style="366"/>
    <col min="13057" max="13057" width="5.5" style="366" customWidth="1"/>
    <col min="13058" max="13058" width="12.5" style="366" customWidth="1"/>
    <col min="13059" max="13059" width="30" style="366" customWidth="1"/>
    <col min="13060" max="13060" width="13.6640625" style="366" customWidth="1"/>
    <col min="13061" max="13061" width="17.1640625" style="366" customWidth="1"/>
    <col min="13062" max="13062" width="19.5" style="366" customWidth="1"/>
    <col min="13063" max="13066" width="0" style="366" hidden="1" customWidth="1"/>
    <col min="13067" max="13312" width="9.33203125" style="366"/>
    <col min="13313" max="13313" width="5.5" style="366" customWidth="1"/>
    <col min="13314" max="13314" width="12.5" style="366" customWidth="1"/>
    <col min="13315" max="13315" width="30" style="366" customWidth="1"/>
    <col min="13316" max="13316" width="13.6640625" style="366" customWidth="1"/>
    <col min="13317" max="13317" width="17.1640625" style="366" customWidth="1"/>
    <col min="13318" max="13318" width="19.5" style="366" customWidth="1"/>
    <col min="13319" max="13322" width="0" style="366" hidden="1" customWidth="1"/>
    <col min="13323" max="13568" width="9.33203125" style="366"/>
    <col min="13569" max="13569" width="5.5" style="366" customWidth="1"/>
    <col min="13570" max="13570" width="12.5" style="366" customWidth="1"/>
    <col min="13571" max="13571" width="30" style="366" customWidth="1"/>
    <col min="13572" max="13572" width="13.6640625" style="366" customWidth="1"/>
    <col min="13573" max="13573" width="17.1640625" style="366" customWidth="1"/>
    <col min="13574" max="13574" width="19.5" style="366" customWidth="1"/>
    <col min="13575" max="13578" width="0" style="366" hidden="1" customWidth="1"/>
    <col min="13579" max="13824" width="9.33203125" style="366"/>
    <col min="13825" max="13825" width="5.5" style="366" customWidth="1"/>
    <col min="13826" max="13826" width="12.5" style="366" customWidth="1"/>
    <col min="13827" max="13827" width="30" style="366" customWidth="1"/>
    <col min="13828" max="13828" width="13.6640625" style="366" customWidth="1"/>
    <col min="13829" max="13829" width="17.1640625" style="366" customWidth="1"/>
    <col min="13830" max="13830" width="19.5" style="366" customWidth="1"/>
    <col min="13831" max="13834" width="0" style="366" hidden="1" customWidth="1"/>
    <col min="13835" max="14080" width="9.33203125" style="366"/>
    <col min="14081" max="14081" width="5.5" style="366" customWidth="1"/>
    <col min="14082" max="14082" width="12.5" style="366" customWidth="1"/>
    <col min="14083" max="14083" width="30" style="366" customWidth="1"/>
    <col min="14084" max="14084" width="13.6640625" style="366" customWidth="1"/>
    <col min="14085" max="14085" width="17.1640625" style="366" customWidth="1"/>
    <col min="14086" max="14086" width="19.5" style="366" customWidth="1"/>
    <col min="14087" max="14090" width="0" style="366" hidden="1" customWidth="1"/>
    <col min="14091" max="14336" width="9.33203125" style="366"/>
    <col min="14337" max="14337" width="5.5" style="366" customWidth="1"/>
    <col min="14338" max="14338" width="12.5" style="366" customWidth="1"/>
    <col min="14339" max="14339" width="30" style="366" customWidth="1"/>
    <col min="14340" max="14340" width="13.6640625" style="366" customWidth="1"/>
    <col min="14341" max="14341" width="17.1640625" style="366" customWidth="1"/>
    <col min="14342" max="14342" width="19.5" style="366" customWidth="1"/>
    <col min="14343" max="14346" width="0" style="366" hidden="1" customWidth="1"/>
    <col min="14347" max="14592" width="9.33203125" style="366"/>
    <col min="14593" max="14593" width="5.5" style="366" customWidth="1"/>
    <col min="14594" max="14594" width="12.5" style="366" customWidth="1"/>
    <col min="14595" max="14595" width="30" style="366" customWidth="1"/>
    <col min="14596" max="14596" width="13.6640625" style="366" customWidth="1"/>
    <col min="14597" max="14597" width="17.1640625" style="366" customWidth="1"/>
    <col min="14598" max="14598" width="19.5" style="366" customWidth="1"/>
    <col min="14599" max="14602" width="0" style="366" hidden="1" customWidth="1"/>
    <col min="14603" max="14848" width="9.33203125" style="366"/>
    <col min="14849" max="14849" width="5.5" style="366" customWidth="1"/>
    <col min="14850" max="14850" width="12.5" style="366" customWidth="1"/>
    <col min="14851" max="14851" width="30" style="366" customWidth="1"/>
    <col min="14852" max="14852" width="13.6640625" style="366" customWidth="1"/>
    <col min="14853" max="14853" width="17.1640625" style="366" customWidth="1"/>
    <col min="14854" max="14854" width="19.5" style="366" customWidth="1"/>
    <col min="14855" max="14858" width="0" style="366" hidden="1" customWidth="1"/>
    <col min="14859" max="15104" width="9.33203125" style="366"/>
    <col min="15105" max="15105" width="5.5" style="366" customWidth="1"/>
    <col min="15106" max="15106" width="12.5" style="366" customWidth="1"/>
    <col min="15107" max="15107" width="30" style="366" customWidth="1"/>
    <col min="15108" max="15108" width="13.6640625" style="366" customWidth="1"/>
    <col min="15109" max="15109" width="17.1640625" style="366" customWidth="1"/>
    <col min="15110" max="15110" width="19.5" style="366" customWidth="1"/>
    <col min="15111" max="15114" width="0" style="366" hidden="1" customWidth="1"/>
    <col min="15115" max="15360" width="9.33203125" style="366"/>
    <col min="15361" max="15361" width="5.5" style="366" customWidth="1"/>
    <col min="15362" max="15362" width="12.5" style="366" customWidth="1"/>
    <col min="15363" max="15363" width="30" style="366" customWidth="1"/>
    <col min="15364" max="15364" width="13.6640625" style="366" customWidth="1"/>
    <col min="15365" max="15365" width="17.1640625" style="366" customWidth="1"/>
    <col min="15366" max="15366" width="19.5" style="366" customWidth="1"/>
    <col min="15367" max="15370" width="0" style="366" hidden="1" customWidth="1"/>
    <col min="15371" max="15616" width="9.33203125" style="366"/>
    <col min="15617" max="15617" width="5.5" style="366" customWidth="1"/>
    <col min="15618" max="15618" width="12.5" style="366" customWidth="1"/>
    <col min="15619" max="15619" width="30" style="366" customWidth="1"/>
    <col min="15620" max="15620" width="13.6640625" style="366" customWidth="1"/>
    <col min="15621" max="15621" width="17.1640625" style="366" customWidth="1"/>
    <col min="15622" max="15622" width="19.5" style="366" customWidth="1"/>
    <col min="15623" max="15626" width="0" style="366" hidden="1" customWidth="1"/>
    <col min="15627" max="15872" width="9.33203125" style="366"/>
    <col min="15873" max="15873" width="5.5" style="366" customWidth="1"/>
    <col min="15874" max="15874" width="12.5" style="366" customWidth="1"/>
    <col min="15875" max="15875" width="30" style="366" customWidth="1"/>
    <col min="15876" max="15876" width="13.6640625" style="366" customWidth="1"/>
    <col min="15877" max="15877" width="17.1640625" style="366" customWidth="1"/>
    <col min="15878" max="15878" width="19.5" style="366" customWidth="1"/>
    <col min="15879" max="15882" width="0" style="366" hidden="1" customWidth="1"/>
    <col min="15883" max="16128" width="9.33203125" style="366"/>
    <col min="16129" max="16129" width="5.5" style="366" customWidth="1"/>
    <col min="16130" max="16130" width="12.5" style="366" customWidth="1"/>
    <col min="16131" max="16131" width="30" style="366" customWidth="1"/>
    <col min="16132" max="16132" width="13.6640625" style="366" customWidth="1"/>
    <col min="16133" max="16133" width="17.1640625" style="366" customWidth="1"/>
    <col min="16134" max="16134" width="19.5" style="366" customWidth="1"/>
    <col min="16135" max="16138" width="0" style="366" hidden="1" customWidth="1"/>
    <col min="16139" max="16384" width="9.33203125" style="366"/>
  </cols>
  <sheetData>
    <row r="1" spans="1:10" ht="16.5">
      <c r="A1" s="365" t="s">
        <v>1177</v>
      </c>
      <c r="C1" s="365"/>
      <c r="D1" s="367"/>
      <c r="E1" s="367"/>
      <c r="F1" s="367"/>
      <c r="G1" s="367"/>
    </row>
    <row r="2" spans="1:10" ht="16.5">
      <c r="A2" s="365" t="s">
        <v>1178</v>
      </c>
      <c r="C2" s="365"/>
      <c r="D2" s="367"/>
      <c r="E2" s="367"/>
      <c r="F2" s="367"/>
      <c r="G2" s="367"/>
    </row>
    <row r="3" spans="1:10" ht="16.5">
      <c r="A3" s="367"/>
      <c r="B3" s="365"/>
      <c r="C3" s="365"/>
      <c r="D3" s="367"/>
      <c r="E3" s="367"/>
      <c r="F3" s="367"/>
      <c r="G3" s="367"/>
    </row>
    <row r="4" spans="1:10" s="370" customFormat="1" ht="33.950000000000003" customHeight="1">
      <c r="A4" s="370" t="s">
        <v>1179</v>
      </c>
      <c r="J4" s="371"/>
    </row>
    <row r="5" spans="1:10" ht="16.5">
      <c r="A5" s="372" t="s">
        <v>1180</v>
      </c>
      <c r="B5" s="372"/>
      <c r="C5" s="372"/>
      <c r="D5" s="372" t="s">
        <v>1181</v>
      </c>
      <c r="E5" s="372" t="s">
        <v>1182</v>
      </c>
      <c r="F5" s="372" t="s">
        <v>1183</v>
      </c>
      <c r="I5" s="368" t="s">
        <v>1184</v>
      </c>
      <c r="J5" s="369" t="s">
        <v>1185</v>
      </c>
    </row>
    <row r="6" spans="1:10" ht="16.5">
      <c r="A6" s="367">
        <v>1</v>
      </c>
      <c r="B6" s="373" t="s">
        <v>1186</v>
      </c>
      <c r="C6" s="373"/>
      <c r="D6" s="374"/>
      <c r="E6" s="375"/>
      <c r="F6" s="376">
        <f>'Soubor1-Pol SO 05'!G17</f>
        <v>0</v>
      </c>
      <c r="H6" s="366">
        <v>9</v>
      </c>
    </row>
    <row r="7" spans="1:10" ht="16.5">
      <c r="A7" s="367">
        <v>2</v>
      </c>
      <c r="B7" s="373" t="s">
        <v>1187</v>
      </c>
      <c r="C7" s="373"/>
      <c r="D7" s="374">
        <v>3.6</v>
      </c>
      <c r="E7" s="375">
        <f>SUM(F6:F6)</f>
        <v>0</v>
      </c>
      <c r="F7" s="376">
        <f>D7*E7/100</f>
        <v>0</v>
      </c>
      <c r="H7" s="366">
        <v>10</v>
      </c>
    </row>
    <row r="8" spans="1:10" ht="16.5">
      <c r="A8" s="367">
        <v>3</v>
      </c>
      <c r="B8" s="373" t="s">
        <v>1188</v>
      </c>
      <c r="C8" s="373"/>
      <c r="D8" s="374">
        <v>1</v>
      </c>
      <c r="E8" s="375">
        <f>SUM(F6:F6)</f>
        <v>0</v>
      </c>
      <c r="F8" s="376">
        <f>D8*E8/100</f>
        <v>0</v>
      </c>
      <c r="H8" s="366">
        <v>12</v>
      </c>
    </row>
    <row r="9" spans="1:10" ht="16.5">
      <c r="A9" s="367">
        <v>4</v>
      </c>
      <c r="B9" s="373" t="s">
        <v>1189</v>
      </c>
      <c r="C9" s="373"/>
      <c r="D9" s="374"/>
      <c r="E9" s="375"/>
      <c r="F9" s="376">
        <f>'Soubor1-Pol SO 05'!G30</f>
        <v>0</v>
      </c>
      <c r="H9" s="366">
        <v>13</v>
      </c>
    </row>
    <row r="10" spans="1:10" ht="16.5">
      <c r="A10" s="367">
        <v>5</v>
      </c>
      <c r="B10" s="373" t="s">
        <v>1190</v>
      </c>
      <c r="C10" s="373"/>
      <c r="D10" s="374">
        <v>5</v>
      </c>
      <c r="E10" s="375">
        <f>'Soubor1-Pol SO 05'!N30</f>
        <v>0</v>
      </c>
      <c r="F10" s="376">
        <f>D10*E10/100</f>
        <v>0</v>
      </c>
      <c r="H10" s="366">
        <v>14</v>
      </c>
    </row>
    <row r="11" spans="1:10" ht="16.5">
      <c r="A11" s="367">
        <v>6</v>
      </c>
      <c r="B11" s="373" t="s">
        <v>1191</v>
      </c>
      <c r="C11" s="373"/>
      <c r="D11" s="374">
        <v>3</v>
      </c>
      <c r="E11" s="375">
        <f>SUM(F9:F9)</f>
        <v>0</v>
      </c>
      <c r="F11" s="376">
        <f>D11*E11/100</f>
        <v>0</v>
      </c>
      <c r="H11" s="366">
        <v>15</v>
      </c>
    </row>
    <row r="12" spans="1:10" ht="16.5">
      <c r="A12" s="367">
        <v>7</v>
      </c>
      <c r="B12" s="373" t="s">
        <v>1192</v>
      </c>
      <c r="C12" s="373"/>
      <c r="D12" s="374"/>
      <c r="E12" s="375"/>
      <c r="F12" s="376">
        <f>'Soubor1-Pol SO 05'!G41</f>
        <v>0</v>
      </c>
      <c r="H12" s="366">
        <v>17</v>
      </c>
    </row>
    <row r="13" spans="1:10" ht="16.5">
      <c r="A13" s="367">
        <v>8</v>
      </c>
      <c r="B13" s="373" t="s">
        <v>1193</v>
      </c>
      <c r="C13" s="373"/>
      <c r="D13" s="374"/>
      <c r="E13" s="375"/>
      <c r="F13" s="376">
        <f>'Soubor1-Pol SO 05'!G60</f>
        <v>0</v>
      </c>
      <c r="G13" s="377">
        <f>SUM(F9:F11)</f>
        <v>0</v>
      </c>
      <c r="H13" s="366">
        <v>18</v>
      </c>
    </row>
    <row r="14" spans="1:10" ht="16.5">
      <c r="A14" s="367">
        <v>9</v>
      </c>
      <c r="B14" s="373" t="s">
        <v>1194</v>
      </c>
      <c r="C14" s="373"/>
      <c r="D14" s="374"/>
      <c r="E14" s="375"/>
      <c r="F14" s="376">
        <f>'Soubor1-Pol SO 05'!G78</f>
        <v>0</v>
      </c>
      <c r="G14" s="377">
        <f>SUM(F12:F12)</f>
        <v>0</v>
      </c>
      <c r="H14" s="366">
        <v>21</v>
      </c>
    </row>
    <row r="15" spans="1:10" ht="16.5">
      <c r="A15" s="367">
        <v>10</v>
      </c>
      <c r="B15" s="373" t="s">
        <v>1195</v>
      </c>
      <c r="C15" s="373"/>
      <c r="D15" s="374">
        <v>1</v>
      </c>
      <c r="E15" s="375">
        <f>SUM(F13:G13)</f>
        <v>0</v>
      </c>
      <c r="F15" s="376">
        <f>D15*E15/100</f>
        <v>0</v>
      </c>
      <c r="H15" s="366">
        <v>22</v>
      </c>
    </row>
    <row r="16" spans="1:10" ht="16.5">
      <c r="A16" s="367">
        <v>11</v>
      </c>
      <c r="B16" s="373" t="s">
        <v>1196</v>
      </c>
      <c r="C16" s="373"/>
      <c r="D16" s="374">
        <v>1</v>
      </c>
      <c r="E16" s="375">
        <f>SUM(F14:G14)</f>
        <v>0</v>
      </c>
      <c r="F16" s="376">
        <f>D16*E16/100</f>
        <v>0</v>
      </c>
      <c r="H16" s="366">
        <v>23</v>
      </c>
    </row>
    <row r="17" spans="1:10" ht="16.5">
      <c r="A17" s="378">
        <v>12</v>
      </c>
      <c r="B17" s="379" t="s">
        <v>1197</v>
      </c>
      <c r="C17" s="379"/>
      <c r="D17" s="380"/>
      <c r="E17" s="381"/>
      <c r="F17" s="382">
        <f>SUM(F6:F7)</f>
        <v>0</v>
      </c>
      <c r="H17" s="366">
        <v>25</v>
      </c>
    </row>
    <row r="18" spans="1:10" ht="16.5">
      <c r="A18" s="367">
        <v>13</v>
      </c>
      <c r="B18" s="373" t="s">
        <v>1198</v>
      </c>
      <c r="C18" s="373"/>
      <c r="D18" s="374"/>
      <c r="E18" s="375"/>
      <c r="F18" s="376">
        <f>SUM(F8:F16)</f>
        <v>0</v>
      </c>
      <c r="H18" s="366">
        <v>26</v>
      </c>
    </row>
    <row r="19" spans="1:10" ht="16.5">
      <c r="A19" s="367">
        <v>14</v>
      </c>
      <c r="B19" s="373" t="s">
        <v>1199</v>
      </c>
      <c r="C19" s="373"/>
      <c r="D19" s="374"/>
      <c r="E19" s="375"/>
      <c r="F19" s="376">
        <f>'Soubor1-Pol SO 05'!O85</f>
        <v>0</v>
      </c>
      <c r="H19" s="366">
        <v>27</v>
      </c>
      <c r="J19" s="369">
        <f>'Soubor1-Pol SO 05'!Q85</f>
        <v>0</v>
      </c>
    </row>
    <row r="20" spans="1:10" ht="16.5">
      <c r="A20" s="378">
        <v>15</v>
      </c>
      <c r="B20" s="379" t="s">
        <v>1200</v>
      </c>
      <c r="C20" s="379"/>
      <c r="D20" s="380"/>
      <c r="E20" s="381"/>
      <c r="F20" s="382">
        <f>SUM(F17:F19)</f>
        <v>0</v>
      </c>
      <c r="G20" s="377">
        <f>SUM(F20:F20)</f>
        <v>0</v>
      </c>
      <c r="H20" s="366">
        <v>28</v>
      </c>
    </row>
    <row r="21" spans="1:10" ht="16.5">
      <c r="A21" s="367"/>
      <c r="B21" s="373"/>
      <c r="C21" s="373"/>
      <c r="D21" s="374"/>
      <c r="E21" s="375"/>
      <c r="F21" s="376"/>
    </row>
    <row r="22" spans="1:10" ht="16.5">
      <c r="A22" s="367">
        <v>16</v>
      </c>
      <c r="B22" s="373" t="s">
        <v>1201</v>
      </c>
      <c r="C22" s="373"/>
      <c r="D22" s="374">
        <v>2</v>
      </c>
      <c r="E22" s="375">
        <f>SUM(F18:F18)</f>
        <v>0</v>
      </c>
      <c r="F22" s="376">
        <f>D22*E22/100</f>
        <v>0</v>
      </c>
      <c r="H22" s="366">
        <v>30</v>
      </c>
    </row>
    <row r="23" spans="1:10" ht="16.5">
      <c r="A23" s="378">
        <v>17</v>
      </c>
      <c r="B23" s="379" t="s">
        <v>1202</v>
      </c>
      <c r="C23" s="379"/>
      <c r="D23" s="380"/>
      <c r="E23" s="381"/>
      <c r="F23" s="382">
        <f>SUM(F22:F22)</f>
        <v>0</v>
      </c>
      <c r="G23" s="377">
        <f>SUM(F23:F23)</f>
        <v>0</v>
      </c>
      <c r="H23" s="366">
        <v>33</v>
      </c>
    </row>
    <row r="24" spans="1:10" ht="16.5">
      <c r="A24" s="367"/>
      <c r="B24" s="373"/>
      <c r="C24" s="373"/>
      <c r="D24" s="374"/>
      <c r="E24" s="375"/>
      <c r="F24" s="376"/>
    </row>
    <row r="25" spans="1:10" ht="16.5">
      <c r="A25" s="367">
        <v>18</v>
      </c>
      <c r="B25" s="373" t="s">
        <v>1203</v>
      </c>
      <c r="C25" s="373"/>
      <c r="D25" s="374"/>
      <c r="E25" s="375"/>
      <c r="F25" s="454"/>
      <c r="H25" s="366">
        <v>36</v>
      </c>
    </row>
    <row r="26" spans="1:10" ht="16.5">
      <c r="A26" s="378">
        <v>19</v>
      </c>
      <c r="B26" s="379" t="s">
        <v>1204</v>
      </c>
      <c r="C26" s="379"/>
      <c r="D26" s="380"/>
      <c r="E26" s="381"/>
      <c r="F26" s="382">
        <f>SUM(F25:F25)</f>
        <v>0</v>
      </c>
      <c r="G26" s="377">
        <f>SUM(F26:F26)</f>
        <v>0</v>
      </c>
      <c r="H26" s="366">
        <v>41</v>
      </c>
    </row>
    <row r="27" spans="1:10" ht="16.5">
      <c r="A27" s="367"/>
      <c r="B27" s="373"/>
      <c r="C27" s="373"/>
      <c r="D27" s="374"/>
      <c r="E27" s="375"/>
      <c r="F27" s="376"/>
    </row>
    <row r="28" spans="1:10" ht="16.5">
      <c r="A28" s="367">
        <v>20</v>
      </c>
      <c r="B28" s="373" t="s">
        <v>1205</v>
      </c>
      <c r="C28" s="373"/>
      <c r="D28" s="374"/>
      <c r="E28" s="375"/>
      <c r="F28" s="454"/>
      <c r="H28" s="366">
        <v>5</v>
      </c>
    </row>
    <row r="29" spans="1:10" ht="16.5">
      <c r="A29" s="367">
        <v>21</v>
      </c>
      <c r="B29" s="373" t="s">
        <v>1206</v>
      </c>
      <c r="C29" s="373"/>
      <c r="D29" s="374"/>
      <c r="E29" s="375"/>
      <c r="F29" s="454"/>
      <c r="H29" s="366">
        <v>6</v>
      </c>
    </row>
    <row r="30" spans="1:10" ht="16.5">
      <c r="A30" s="378">
        <v>22</v>
      </c>
      <c r="B30" s="379" t="s">
        <v>1207</v>
      </c>
      <c r="C30" s="379"/>
      <c r="D30" s="380"/>
      <c r="E30" s="381"/>
      <c r="F30" s="382">
        <f>SUM(F28:F29)</f>
        <v>0</v>
      </c>
      <c r="G30" s="377">
        <f>SUM(F30:F30)</f>
        <v>0</v>
      </c>
      <c r="H30" s="366">
        <v>7</v>
      </c>
    </row>
    <row r="31" spans="1:10" ht="17.25" thickBot="1">
      <c r="A31" s="367"/>
      <c r="B31" s="373"/>
      <c r="C31" s="373"/>
      <c r="D31" s="374"/>
      <c r="E31" s="375"/>
      <c r="F31" s="376"/>
    </row>
    <row r="32" spans="1:10" ht="16.5">
      <c r="A32" s="383">
        <v>23</v>
      </c>
      <c r="B32" s="384" t="s">
        <v>1208</v>
      </c>
      <c r="C32" s="384"/>
      <c r="D32" s="385"/>
      <c r="E32" s="386"/>
      <c r="F32" s="387">
        <f>ROUND(SUM(G17:G31),0)</f>
        <v>0</v>
      </c>
      <c r="H32" s="366">
        <v>44</v>
      </c>
    </row>
    <row r="33" spans="1:6" ht="16.5">
      <c r="A33" s="367"/>
      <c r="B33" s="367"/>
      <c r="C33" s="367"/>
      <c r="D33" s="374"/>
      <c r="E33" s="375"/>
      <c r="F33" s="376"/>
    </row>
    <row r="34" spans="1:6" ht="16.5">
      <c r="A34" s="367"/>
      <c r="B34" s="367"/>
      <c r="C34" s="367"/>
      <c r="D34" s="367"/>
      <c r="E34" s="367"/>
      <c r="F34" s="367"/>
    </row>
    <row r="35" spans="1:6" ht="16.5">
      <c r="A35" s="367"/>
      <c r="B35" s="367"/>
      <c r="C35" s="367"/>
      <c r="D35" s="367"/>
      <c r="E35" s="367"/>
      <c r="F35" s="367"/>
    </row>
    <row r="36" spans="1:6" ht="16.5">
      <c r="A36" s="367"/>
      <c r="B36" s="367"/>
      <c r="C36" s="367"/>
      <c r="D36" s="367"/>
      <c r="E36" s="367"/>
      <c r="F36" s="367"/>
    </row>
    <row r="37" spans="1:6" ht="16.5">
      <c r="A37" s="367"/>
      <c r="B37" s="367"/>
      <c r="C37" s="367"/>
      <c r="D37" s="367"/>
      <c r="E37" s="367"/>
      <c r="F37" s="367"/>
    </row>
    <row r="38" spans="1:6" ht="16.5">
      <c r="A38" s="367"/>
      <c r="B38" s="367"/>
      <c r="C38" s="367"/>
      <c r="D38" s="367"/>
      <c r="E38" s="367"/>
      <c r="F38" s="367"/>
    </row>
  </sheetData>
  <sheetProtection algorithmName="SHA-512" hashValue="XB0TGIXgNuXeZjHeCmYzVigVcl3oIkAvakSk5Ewvw+MvajgaaMN8qLtlD4I+4m546kjAVc3xEDN5+0ZkvlNGPg==" saltValue="SF8FWG/oQvwgOXnbZZTasg==" spinCount="100000" sheet="1" objects="1" scenarios="1" formatColumns="0" formatRows="0" autoFilter="0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5BBF5-CDD0-4643-8F2E-58C24E5F2792}">
  <sheetPr>
    <pageSetUpPr fitToPage="1"/>
  </sheetPr>
  <dimension ref="A1:Q85"/>
  <sheetViews>
    <sheetView workbookViewId="0">
      <selection activeCell="H7" sqref="H7"/>
    </sheetView>
  </sheetViews>
  <sheetFormatPr defaultRowHeight="15"/>
  <cols>
    <col min="1" max="1" width="5" style="366" bestFit="1" customWidth="1"/>
    <col min="2" max="2" width="12" style="366" bestFit="1" customWidth="1"/>
    <col min="3" max="3" width="57.6640625" style="366" bestFit="1" customWidth="1"/>
    <col min="4" max="4" width="4.6640625" style="366" bestFit="1" customWidth="1"/>
    <col min="5" max="5" width="9.83203125" style="366" bestFit="1" customWidth="1"/>
    <col min="6" max="6" width="12.33203125" style="366" bestFit="1" customWidth="1"/>
    <col min="7" max="7" width="13.6640625" style="366" bestFit="1" customWidth="1"/>
    <col min="8" max="8" width="11.5" style="366" bestFit="1" customWidth="1"/>
    <col min="9" max="9" width="12.83203125" style="366" bestFit="1" customWidth="1"/>
    <col min="10" max="10" width="6.33203125" style="368" hidden="1" customWidth="1"/>
    <col min="11" max="11" width="6.33203125" style="366" hidden="1" customWidth="1"/>
    <col min="12" max="12" width="0" style="366" hidden="1" customWidth="1"/>
    <col min="13" max="13" width="5.33203125" style="366" hidden="1" customWidth="1"/>
    <col min="14" max="17" width="0" style="369" hidden="1" customWidth="1"/>
    <col min="18" max="256" width="9.33203125" style="366"/>
    <col min="257" max="257" width="5" style="366" bestFit="1" customWidth="1"/>
    <col min="258" max="258" width="12" style="366" bestFit="1" customWidth="1"/>
    <col min="259" max="259" width="57.6640625" style="366" bestFit="1" customWidth="1"/>
    <col min="260" max="260" width="4.6640625" style="366" bestFit="1" customWidth="1"/>
    <col min="261" max="261" width="9.83203125" style="366" bestFit="1" customWidth="1"/>
    <col min="262" max="262" width="12.33203125" style="366" bestFit="1" customWidth="1"/>
    <col min="263" max="263" width="13.6640625" style="366" bestFit="1" customWidth="1"/>
    <col min="264" max="264" width="11.5" style="366" bestFit="1" customWidth="1"/>
    <col min="265" max="265" width="12.83203125" style="366" bestFit="1" customWidth="1"/>
    <col min="266" max="273" width="0" style="366" hidden="1" customWidth="1"/>
    <col min="274" max="512" width="9.33203125" style="366"/>
    <col min="513" max="513" width="5" style="366" bestFit="1" customWidth="1"/>
    <col min="514" max="514" width="12" style="366" bestFit="1" customWidth="1"/>
    <col min="515" max="515" width="57.6640625" style="366" bestFit="1" customWidth="1"/>
    <col min="516" max="516" width="4.6640625" style="366" bestFit="1" customWidth="1"/>
    <col min="517" max="517" width="9.83203125" style="366" bestFit="1" customWidth="1"/>
    <col min="518" max="518" width="12.33203125" style="366" bestFit="1" customWidth="1"/>
    <col min="519" max="519" width="13.6640625" style="366" bestFit="1" customWidth="1"/>
    <col min="520" max="520" width="11.5" style="366" bestFit="1" customWidth="1"/>
    <col min="521" max="521" width="12.83203125" style="366" bestFit="1" customWidth="1"/>
    <col min="522" max="529" width="0" style="366" hidden="1" customWidth="1"/>
    <col min="530" max="768" width="9.33203125" style="366"/>
    <col min="769" max="769" width="5" style="366" bestFit="1" customWidth="1"/>
    <col min="770" max="770" width="12" style="366" bestFit="1" customWidth="1"/>
    <col min="771" max="771" width="57.6640625" style="366" bestFit="1" customWidth="1"/>
    <col min="772" max="772" width="4.6640625" style="366" bestFit="1" customWidth="1"/>
    <col min="773" max="773" width="9.83203125" style="366" bestFit="1" customWidth="1"/>
    <col min="774" max="774" width="12.33203125" style="366" bestFit="1" customWidth="1"/>
    <col min="775" max="775" width="13.6640625" style="366" bestFit="1" customWidth="1"/>
    <col min="776" max="776" width="11.5" style="366" bestFit="1" customWidth="1"/>
    <col min="777" max="777" width="12.83203125" style="366" bestFit="1" customWidth="1"/>
    <col min="778" max="785" width="0" style="366" hidden="1" customWidth="1"/>
    <col min="786" max="1024" width="9.33203125" style="366"/>
    <col min="1025" max="1025" width="5" style="366" bestFit="1" customWidth="1"/>
    <col min="1026" max="1026" width="12" style="366" bestFit="1" customWidth="1"/>
    <col min="1027" max="1027" width="57.6640625" style="366" bestFit="1" customWidth="1"/>
    <col min="1028" max="1028" width="4.6640625" style="366" bestFit="1" customWidth="1"/>
    <col min="1029" max="1029" width="9.83203125" style="366" bestFit="1" customWidth="1"/>
    <col min="1030" max="1030" width="12.33203125" style="366" bestFit="1" customWidth="1"/>
    <col min="1031" max="1031" width="13.6640625" style="366" bestFit="1" customWidth="1"/>
    <col min="1032" max="1032" width="11.5" style="366" bestFit="1" customWidth="1"/>
    <col min="1033" max="1033" width="12.83203125" style="366" bestFit="1" customWidth="1"/>
    <col min="1034" max="1041" width="0" style="366" hidden="1" customWidth="1"/>
    <col min="1042" max="1280" width="9.33203125" style="366"/>
    <col min="1281" max="1281" width="5" style="366" bestFit="1" customWidth="1"/>
    <col min="1282" max="1282" width="12" style="366" bestFit="1" customWidth="1"/>
    <col min="1283" max="1283" width="57.6640625" style="366" bestFit="1" customWidth="1"/>
    <col min="1284" max="1284" width="4.6640625" style="366" bestFit="1" customWidth="1"/>
    <col min="1285" max="1285" width="9.83203125" style="366" bestFit="1" customWidth="1"/>
    <col min="1286" max="1286" width="12.33203125" style="366" bestFit="1" customWidth="1"/>
    <col min="1287" max="1287" width="13.6640625" style="366" bestFit="1" customWidth="1"/>
    <col min="1288" max="1288" width="11.5" style="366" bestFit="1" customWidth="1"/>
    <col min="1289" max="1289" width="12.83203125" style="366" bestFit="1" customWidth="1"/>
    <col min="1290" max="1297" width="0" style="366" hidden="1" customWidth="1"/>
    <col min="1298" max="1536" width="9.33203125" style="366"/>
    <col min="1537" max="1537" width="5" style="366" bestFit="1" customWidth="1"/>
    <col min="1538" max="1538" width="12" style="366" bestFit="1" customWidth="1"/>
    <col min="1539" max="1539" width="57.6640625" style="366" bestFit="1" customWidth="1"/>
    <col min="1540" max="1540" width="4.6640625" style="366" bestFit="1" customWidth="1"/>
    <col min="1541" max="1541" width="9.83203125" style="366" bestFit="1" customWidth="1"/>
    <col min="1542" max="1542" width="12.33203125" style="366" bestFit="1" customWidth="1"/>
    <col min="1543" max="1543" width="13.6640625" style="366" bestFit="1" customWidth="1"/>
    <col min="1544" max="1544" width="11.5" style="366" bestFit="1" customWidth="1"/>
    <col min="1545" max="1545" width="12.83203125" style="366" bestFit="1" customWidth="1"/>
    <col min="1546" max="1553" width="0" style="366" hidden="1" customWidth="1"/>
    <col min="1554" max="1792" width="9.33203125" style="366"/>
    <col min="1793" max="1793" width="5" style="366" bestFit="1" customWidth="1"/>
    <col min="1794" max="1794" width="12" style="366" bestFit="1" customWidth="1"/>
    <col min="1795" max="1795" width="57.6640625" style="366" bestFit="1" customWidth="1"/>
    <col min="1796" max="1796" width="4.6640625" style="366" bestFit="1" customWidth="1"/>
    <col min="1797" max="1797" width="9.83203125" style="366" bestFit="1" customWidth="1"/>
    <col min="1798" max="1798" width="12.33203125" style="366" bestFit="1" customWidth="1"/>
    <col min="1799" max="1799" width="13.6640625" style="366" bestFit="1" customWidth="1"/>
    <col min="1800" max="1800" width="11.5" style="366" bestFit="1" customWidth="1"/>
    <col min="1801" max="1801" width="12.83203125" style="366" bestFit="1" customWidth="1"/>
    <col min="1802" max="1809" width="0" style="366" hidden="1" customWidth="1"/>
    <col min="1810" max="2048" width="9.33203125" style="366"/>
    <col min="2049" max="2049" width="5" style="366" bestFit="1" customWidth="1"/>
    <col min="2050" max="2050" width="12" style="366" bestFit="1" customWidth="1"/>
    <col min="2051" max="2051" width="57.6640625" style="366" bestFit="1" customWidth="1"/>
    <col min="2052" max="2052" width="4.6640625" style="366" bestFit="1" customWidth="1"/>
    <col min="2053" max="2053" width="9.83203125" style="366" bestFit="1" customWidth="1"/>
    <col min="2054" max="2054" width="12.33203125" style="366" bestFit="1" customWidth="1"/>
    <col min="2055" max="2055" width="13.6640625" style="366" bestFit="1" customWidth="1"/>
    <col min="2056" max="2056" width="11.5" style="366" bestFit="1" customWidth="1"/>
    <col min="2057" max="2057" width="12.83203125" style="366" bestFit="1" customWidth="1"/>
    <col min="2058" max="2065" width="0" style="366" hidden="1" customWidth="1"/>
    <col min="2066" max="2304" width="9.33203125" style="366"/>
    <col min="2305" max="2305" width="5" style="366" bestFit="1" customWidth="1"/>
    <col min="2306" max="2306" width="12" style="366" bestFit="1" customWidth="1"/>
    <col min="2307" max="2307" width="57.6640625" style="366" bestFit="1" customWidth="1"/>
    <col min="2308" max="2308" width="4.6640625" style="366" bestFit="1" customWidth="1"/>
    <col min="2309" max="2309" width="9.83203125" style="366" bestFit="1" customWidth="1"/>
    <col min="2310" max="2310" width="12.33203125" style="366" bestFit="1" customWidth="1"/>
    <col min="2311" max="2311" width="13.6640625" style="366" bestFit="1" customWidth="1"/>
    <col min="2312" max="2312" width="11.5" style="366" bestFit="1" customWidth="1"/>
    <col min="2313" max="2313" width="12.83203125" style="366" bestFit="1" customWidth="1"/>
    <col min="2314" max="2321" width="0" style="366" hidden="1" customWidth="1"/>
    <col min="2322" max="2560" width="9.33203125" style="366"/>
    <col min="2561" max="2561" width="5" style="366" bestFit="1" customWidth="1"/>
    <col min="2562" max="2562" width="12" style="366" bestFit="1" customWidth="1"/>
    <col min="2563" max="2563" width="57.6640625" style="366" bestFit="1" customWidth="1"/>
    <col min="2564" max="2564" width="4.6640625" style="366" bestFit="1" customWidth="1"/>
    <col min="2565" max="2565" width="9.83203125" style="366" bestFit="1" customWidth="1"/>
    <col min="2566" max="2566" width="12.33203125" style="366" bestFit="1" customWidth="1"/>
    <col min="2567" max="2567" width="13.6640625" style="366" bestFit="1" customWidth="1"/>
    <col min="2568" max="2568" width="11.5" style="366" bestFit="1" customWidth="1"/>
    <col min="2569" max="2569" width="12.83203125" style="366" bestFit="1" customWidth="1"/>
    <col min="2570" max="2577" width="0" style="366" hidden="1" customWidth="1"/>
    <col min="2578" max="2816" width="9.33203125" style="366"/>
    <col min="2817" max="2817" width="5" style="366" bestFit="1" customWidth="1"/>
    <col min="2818" max="2818" width="12" style="366" bestFit="1" customWidth="1"/>
    <col min="2819" max="2819" width="57.6640625" style="366" bestFit="1" customWidth="1"/>
    <col min="2820" max="2820" width="4.6640625" style="366" bestFit="1" customWidth="1"/>
    <col min="2821" max="2821" width="9.83203125" style="366" bestFit="1" customWidth="1"/>
    <col min="2822" max="2822" width="12.33203125" style="366" bestFit="1" customWidth="1"/>
    <col min="2823" max="2823" width="13.6640625" style="366" bestFit="1" customWidth="1"/>
    <col min="2824" max="2824" width="11.5" style="366" bestFit="1" customWidth="1"/>
    <col min="2825" max="2825" width="12.83203125" style="366" bestFit="1" customWidth="1"/>
    <col min="2826" max="2833" width="0" style="366" hidden="1" customWidth="1"/>
    <col min="2834" max="3072" width="9.33203125" style="366"/>
    <col min="3073" max="3073" width="5" style="366" bestFit="1" customWidth="1"/>
    <col min="3074" max="3074" width="12" style="366" bestFit="1" customWidth="1"/>
    <col min="3075" max="3075" width="57.6640625" style="366" bestFit="1" customWidth="1"/>
    <col min="3076" max="3076" width="4.6640625" style="366" bestFit="1" customWidth="1"/>
    <col min="3077" max="3077" width="9.83203125" style="366" bestFit="1" customWidth="1"/>
    <col min="3078" max="3078" width="12.33203125" style="366" bestFit="1" customWidth="1"/>
    <col min="3079" max="3079" width="13.6640625" style="366" bestFit="1" customWidth="1"/>
    <col min="3080" max="3080" width="11.5" style="366" bestFit="1" customWidth="1"/>
    <col min="3081" max="3081" width="12.83203125" style="366" bestFit="1" customWidth="1"/>
    <col min="3082" max="3089" width="0" style="366" hidden="1" customWidth="1"/>
    <col min="3090" max="3328" width="9.33203125" style="366"/>
    <col min="3329" max="3329" width="5" style="366" bestFit="1" customWidth="1"/>
    <col min="3330" max="3330" width="12" style="366" bestFit="1" customWidth="1"/>
    <col min="3331" max="3331" width="57.6640625" style="366" bestFit="1" customWidth="1"/>
    <col min="3332" max="3332" width="4.6640625" style="366" bestFit="1" customWidth="1"/>
    <col min="3333" max="3333" width="9.83203125" style="366" bestFit="1" customWidth="1"/>
    <col min="3334" max="3334" width="12.33203125" style="366" bestFit="1" customWidth="1"/>
    <col min="3335" max="3335" width="13.6640625" style="366" bestFit="1" customWidth="1"/>
    <col min="3336" max="3336" width="11.5" style="366" bestFit="1" customWidth="1"/>
    <col min="3337" max="3337" width="12.83203125" style="366" bestFit="1" customWidth="1"/>
    <col min="3338" max="3345" width="0" style="366" hidden="1" customWidth="1"/>
    <col min="3346" max="3584" width="9.33203125" style="366"/>
    <col min="3585" max="3585" width="5" style="366" bestFit="1" customWidth="1"/>
    <col min="3586" max="3586" width="12" style="366" bestFit="1" customWidth="1"/>
    <col min="3587" max="3587" width="57.6640625" style="366" bestFit="1" customWidth="1"/>
    <col min="3588" max="3588" width="4.6640625" style="366" bestFit="1" customWidth="1"/>
    <col min="3589" max="3589" width="9.83203125" style="366" bestFit="1" customWidth="1"/>
    <col min="3590" max="3590" width="12.33203125" style="366" bestFit="1" customWidth="1"/>
    <col min="3591" max="3591" width="13.6640625" style="366" bestFit="1" customWidth="1"/>
    <col min="3592" max="3592" width="11.5" style="366" bestFit="1" customWidth="1"/>
    <col min="3593" max="3593" width="12.83203125" style="366" bestFit="1" customWidth="1"/>
    <col min="3594" max="3601" width="0" style="366" hidden="1" customWidth="1"/>
    <col min="3602" max="3840" width="9.33203125" style="366"/>
    <col min="3841" max="3841" width="5" style="366" bestFit="1" customWidth="1"/>
    <col min="3842" max="3842" width="12" style="366" bestFit="1" customWidth="1"/>
    <col min="3843" max="3843" width="57.6640625" style="366" bestFit="1" customWidth="1"/>
    <col min="3844" max="3844" width="4.6640625" style="366" bestFit="1" customWidth="1"/>
    <col min="3845" max="3845" width="9.83203125" style="366" bestFit="1" customWidth="1"/>
    <col min="3846" max="3846" width="12.33203125" style="366" bestFit="1" customWidth="1"/>
    <col min="3847" max="3847" width="13.6640625" style="366" bestFit="1" customWidth="1"/>
    <col min="3848" max="3848" width="11.5" style="366" bestFit="1" customWidth="1"/>
    <col min="3849" max="3849" width="12.83203125" style="366" bestFit="1" customWidth="1"/>
    <col min="3850" max="3857" width="0" style="366" hidden="1" customWidth="1"/>
    <col min="3858" max="4096" width="9.33203125" style="366"/>
    <col min="4097" max="4097" width="5" style="366" bestFit="1" customWidth="1"/>
    <col min="4098" max="4098" width="12" style="366" bestFit="1" customWidth="1"/>
    <col min="4099" max="4099" width="57.6640625" style="366" bestFit="1" customWidth="1"/>
    <col min="4100" max="4100" width="4.6640625" style="366" bestFit="1" customWidth="1"/>
    <col min="4101" max="4101" width="9.83203125" style="366" bestFit="1" customWidth="1"/>
    <col min="4102" max="4102" width="12.33203125" style="366" bestFit="1" customWidth="1"/>
    <col min="4103" max="4103" width="13.6640625" style="366" bestFit="1" customWidth="1"/>
    <col min="4104" max="4104" width="11.5" style="366" bestFit="1" customWidth="1"/>
    <col min="4105" max="4105" width="12.83203125" style="366" bestFit="1" customWidth="1"/>
    <col min="4106" max="4113" width="0" style="366" hidden="1" customWidth="1"/>
    <col min="4114" max="4352" width="9.33203125" style="366"/>
    <col min="4353" max="4353" width="5" style="366" bestFit="1" customWidth="1"/>
    <col min="4354" max="4354" width="12" style="366" bestFit="1" customWidth="1"/>
    <col min="4355" max="4355" width="57.6640625" style="366" bestFit="1" customWidth="1"/>
    <col min="4356" max="4356" width="4.6640625" style="366" bestFit="1" customWidth="1"/>
    <col min="4357" max="4357" width="9.83203125" style="366" bestFit="1" customWidth="1"/>
    <col min="4358" max="4358" width="12.33203125" style="366" bestFit="1" customWidth="1"/>
    <col min="4359" max="4359" width="13.6640625" style="366" bestFit="1" customWidth="1"/>
    <col min="4360" max="4360" width="11.5" style="366" bestFit="1" customWidth="1"/>
    <col min="4361" max="4361" width="12.83203125" style="366" bestFit="1" customWidth="1"/>
    <col min="4362" max="4369" width="0" style="366" hidden="1" customWidth="1"/>
    <col min="4370" max="4608" width="9.33203125" style="366"/>
    <col min="4609" max="4609" width="5" style="366" bestFit="1" customWidth="1"/>
    <col min="4610" max="4610" width="12" style="366" bestFit="1" customWidth="1"/>
    <col min="4611" max="4611" width="57.6640625" style="366" bestFit="1" customWidth="1"/>
    <col min="4612" max="4612" width="4.6640625" style="366" bestFit="1" customWidth="1"/>
    <col min="4613" max="4613" width="9.83203125" style="366" bestFit="1" customWidth="1"/>
    <col min="4614" max="4614" width="12.33203125" style="366" bestFit="1" customWidth="1"/>
    <col min="4615" max="4615" width="13.6640625" style="366" bestFit="1" customWidth="1"/>
    <col min="4616" max="4616" width="11.5" style="366" bestFit="1" customWidth="1"/>
    <col min="4617" max="4617" width="12.83203125" style="366" bestFit="1" customWidth="1"/>
    <col min="4618" max="4625" width="0" style="366" hidden="1" customWidth="1"/>
    <col min="4626" max="4864" width="9.33203125" style="366"/>
    <col min="4865" max="4865" width="5" style="366" bestFit="1" customWidth="1"/>
    <col min="4866" max="4866" width="12" style="366" bestFit="1" customWidth="1"/>
    <col min="4867" max="4867" width="57.6640625" style="366" bestFit="1" customWidth="1"/>
    <col min="4868" max="4868" width="4.6640625" style="366" bestFit="1" customWidth="1"/>
    <col min="4869" max="4869" width="9.83203125" style="366" bestFit="1" customWidth="1"/>
    <col min="4870" max="4870" width="12.33203125" style="366" bestFit="1" customWidth="1"/>
    <col min="4871" max="4871" width="13.6640625" style="366" bestFit="1" customWidth="1"/>
    <col min="4872" max="4872" width="11.5" style="366" bestFit="1" customWidth="1"/>
    <col min="4873" max="4873" width="12.83203125" style="366" bestFit="1" customWidth="1"/>
    <col min="4874" max="4881" width="0" style="366" hidden="1" customWidth="1"/>
    <col min="4882" max="5120" width="9.33203125" style="366"/>
    <col min="5121" max="5121" width="5" style="366" bestFit="1" customWidth="1"/>
    <col min="5122" max="5122" width="12" style="366" bestFit="1" customWidth="1"/>
    <col min="5123" max="5123" width="57.6640625" style="366" bestFit="1" customWidth="1"/>
    <col min="5124" max="5124" width="4.6640625" style="366" bestFit="1" customWidth="1"/>
    <col min="5125" max="5125" width="9.83203125" style="366" bestFit="1" customWidth="1"/>
    <col min="5126" max="5126" width="12.33203125" style="366" bestFit="1" customWidth="1"/>
    <col min="5127" max="5127" width="13.6640625" style="366" bestFit="1" customWidth="1"/>
    <col min="5128" max="5128" width="11.5" style="366" bestFit="1" customWidth="1"/>
    <col min="5129" max="5129" width="12.83203125" style="366" bestFit="1" customWidth="1"/>
    <col min="5130" max="5137" width="0" style="366" hidden="1" customWidth="1"/>
    <col min="5138" max="5376" width="9.33203125" style="366"/>
    <col min="5377" max="5377" width="5" style="366" bestFit="1" customWidth="1"/>
    <col min="5378" max="5378" width="12" style="366" bestFit="1" customWidth="1"/>
    <col min="5379" max="5379" width="57.6640625" style="366" bestFit="1" customWidth="1"/>
    <col min="5380" max="5380" width="4.6640625" style="366" bestFit="1" customWidth="1"/>
    <col min="5381" max="5381" width="9.83203125" style="366" bestFit="1" customWidth="1"/>
    <col min="5382" max="5382" width="12.33203125" style="366" bestFit="1" customWidth="1"/>
    <col min="5383" max="5383" width="13.6640625" style="366" bestFit="1" customWidth="1"/>
    <col min="5384" max="5384" width="11.5" style="366" bestFit="1" customWidth="1"/>
    <col min="5385" max="5385" width="12.83203125" style="366" bestFit="1" customWidth="1"/>
    <col min="5386" max="5393" width="0" style="366" hidden="1" customWidth="1"/>
    <col min="5394" max="5632" width="9.33203125" style="366"/>
    <col min="5633" max="5633" width="5" style="366" bestFit="1" customWidth="1"/>
    <col min="5634" max="5634" width="12" style="366" bestFit="1" customWidth="1"/>
    <col min="5635" max="5635" width="57.6640625" style="366" bestFit="1" customWidth="1"/>
    <col min="5636" max="5636" width="4.6640625" style="366" bestFit="1" customWidth="1"/>
    <col min="5637" max="5637" width="9.83203125" style="366" bestFit="1" customWidth="1"/>
    <col min="5638" max="5638" width="12.33203125" style="366" bestFit="1" customWidth="1"/>
    <col min="5639" max="5639" width="13.6640625" style="366" bestFit="1" customWidth="1"/>
    <col min="5640" max="5640" width="11.5" style="366" bestFit="1" customWidth="1"/>
    <col min="5641" max="5641" width="12.83203125" style="366" bestFit="1" customWidth="1"/>
    <col min="5642" max="5649" width="0" style="366" hidden="1" customWidth="1"/>
    <col min="5650" max="5888" width="9.33203125" style="366"/>
    <col min="5889" max="5889" width="5" style="366" bestFit="1" customWidth="1"/>
    <col min="5890" max="5890" width="12" style="366" bestFit="1" customWidth="1"/>
    <col min="5891" max="5891" width="57.6640625" style="366" bestFit="1" customWidth="1"/>
    <col min="5892" max="5892" width="4.6640625" style="366" bestFit="1" customWidth="1"/>
    <col min="5893" max="5893" width="9.83203125" style="366" bestFit="1" customWidth="1"/>
    <col min="5894" max="5894" width="12.33203125" style="366" bestFit="1" customWidth="1"/>
    <col min="5895" max="5895" width="13.6640625" style="366" bestFit="1" customWidth="1"/>
    <col min="5896" max="5896" width="11.5" style="366" bestFit="1" customWidth="1"/>
    <col min="5897" max="5897" width="12.83203125" style="366" bestFit="1" customWidth="1"/>
    <col min="5898" max="5905" width="0" style="366" hidden="1" customWidth="1"/>
    <col min="5906" max="6144" width="9.33203125" style="366"/>
    <col min="6145" max="6145" width="5" style="366" bestFit="1" customWidth="1"/>
    <col min="6146" max="6146" width="12" style="366" bestFit="1" customWidth="1"/>
    <col min="6147" max="6147" width="57.6640625" style="366" bestFit="1" customWidth="1"/>
    <col min="6148" max="6148" width="4.6640625" style="366" bestFit="1" customWidth="1"/>
    <col min="6149" max="6149" width="9.83203125" style="366" bestFit="1" customWidth="1"/>
    <col min="6150" max="6150" width="12.33203125" style="366" bestFit="1" customWidth="1"/>
    <col min="6151" max="6151" width="13.6640625" style="366" bestFit="1" customWidth="1"/>
    <col min="6152" max="6152" width="11.5" style="366" bestFit="1" customWidth="1"/>
    <col min="6153" max="6153" width="12.83203125" style="366" bestFit="1" customWidth="1"/>
    <col min="6154" max="6161" width="0" style="366" hidden="1" customWidth="1"/>
    <col min="6162" max="6400" width="9.33203125" style="366"/>
    <col min="6401" max="6401" width="5" style="366" bestFit="1" customWidth="1"/>
    <col min="6402" max="6402" width="12" style="366" bestFit="1" customWidth="1"/>
    <col min="6403" max="6403" width="57.6640625" style="366" bestFit="1" customWidth="1"/>
    <col min="6404" max="6404" width="4.6640625" style="366" bestFit="1" customWidth="1"/>
    <col min="6405" max="6405" width="9.83203125" style="366" bestFit="1" customWidth="1"/>
    <col min="6406" max="6406" width="12.33203125" style="366" bestFit="1" customWidth="1"/>
    <col min="6407" max="6407" width="13.6640625" style="366" bestFit="1" customWidth="1"/>
    <col min="6408" max="6408" width="11.5" style="366" bestFit="1" customWidth="1"/>
    <col min="6409" max="6409" width="12.83203125" style="366" bestFit="1" customWidth="1"/>
    <col min="6410" max="6417" width="0" style="366" hidden="1" customWidth="1"/>
    <col min="6418" max="6656" width="9.33203125" style="366"/>
    <col min="6657" max="6657" width="5" style="366" bestFit="1" customWidth="1"/>
    <col min="6658" max="6658" width="12" style="366" bestFit="1" customWidth="1"/>
    <col min="6659" max="6659" width="57.6640625" style="366" bestFit="1" customWidth="1"/>
    <col min="6660" max="6660" width="4.6640625" style="366" bestFit="1" customWidth="1"/>
    <col min="6661" max="6661" width="9.83203125" style="366" bestFit="1" customWidth="1"/>
    <col min="6662" max="6662" width="12.33203125" style="366" bestFit="1" customWidth="1"/>
    <col min="6663" max="6663" width="13.6640625" style="366" bestFit="1" customWidth="1"/>
    <col min="6664" max="6664" width="11.5" style="366" bestFit="1" customWidth="1"/>
    <col min="6665" max="6665" width="12.83203125" style="366" bestFit="1" customWidth="1"/>
    <col min="6666" max="6673" width="0" style="366" hidden="1" customWidth="1"/>
    <col min="6674" max="6912" width="9.33203125" style="366"/>
    <col min="6913" max="6913" width="5" style="366" bestFit="1" customWidth="1"/>
    <col min="6914" max="6914" width="12" style="366" bestFit="1" customWidth="1"/>
    <col min="6915" max="6915" width="57.6640625" style="366" bestFit="1" customWidth="1"/>
    <col min="6916" max="6916" width="4.6640625" style="366" bestFit="1" customWidth="1"/>
    <col min="6917" max="6917" width="9.83203125" style="366" bestFit="1" customWidth="1"/>
    <col min="6918" max="6918" width="12.33203125" style="366" bestFit="1" customWidth="1"/>
    <col min="6919" max="6919" width="13.6640625" style="366" bestFit="1" customWidth="1"/>
    <col min="6920" max="6920" width="11.5" style="366" bestFit="1" customWidth="1"/>
    <col min="6921" max="6921" width="12.83203125" style="366" bestFit="1" customWidth="1"/>
    <col min="6922" max="6929" width="0" style="366" hidden="1" customWidth="1"/>
    <col min="6930" max="7168" width="9.33203125" style="366"/>
    <col min="7169" max="7169" width="5" style="366" bestFit="1" customWidth="1"/>
    <col min="7170" max="7170" width="12" style="366" bestFit="1" customWidth="1"/>
    <col min="7171" max="7171" width="57.6640625" style="366" bestFit="1" customWidth="1"/>
    <col min="7172" max="7172" width="4.6640625" style="366" bestFit="1" customWidth="1"/>
    <col min="7173" max="7173" width="9.83203125" style="366" bestFit="1" customWidth="1"/>
    <col min="7174" max="7174" width="12.33203125" style="366" bestFit="1" customWidth="1"/>
    <col min="7175" max="7175" width="13.6640625" style="366" bestFit="1" customWidth="1"/>
    <col min="7176" max="7176" width="11.5" style="366" bestFit="1" customWidth="1"/>
    <col min="7177" max="7177" width="12.83203125" style="366" bestFit="1" customWidth="1"/>
    <col min="7178" max="7185" width="0" style="366" hidden="1" customWidth="1"/>
    <col min="7186" max="7424" width="9.33203125" style="366"/>
    <col min="7425" max="7425" width="5" style="366" bestFit="1" customWidth="1"/>
    <col min="7426" max="7426" width="12" style="366" bestFit="1" customWidth="1"/>
    <col min="7427" max="7427" width="57.6640625" style="366" bestFit="1" customWidth="1"/>
    <col min="7428" max="7428" width="4.6640625" style="366" bestFit="1" customWidth="1"/>
    <col min="7429" max="7429" width="9.83203125" style="366" bestFit="1" customWidth="1"/>
    <col min="7430" max="7430" width="12.33203125" style="366" bestFit="1" customWidth="1"/>
    <col min="7431" max="7431" width="13.6640625" style="366" bestFit="1" customWidth="1"/>
    <col min="7432" max="7432" width="11.5" style="366" bestFit="1" customWidth="1"/>
    <col min="7433" max="7433" width="12.83203125" style="366" bestFit="1" customWidth="1"/>
    <col min="7434" max="7441" width="0" style="366" hidden="1" customWidth="1"/>
    <col min="7442" max="7680" width="9.33203125" style="366"/>
    <col min="7681" max="7681" width="5" style="366" bestFit="1" customWidth="1"/>
    <col min="7682" max="7682" width="12" style="366" bestFit="1" customWidth="1"/>
    <col min="7683" max="7683" width="57.6640625" style="366" bestFit="1" customWidth="1"/>
    <col min="7684" max="7684" width="4.6640625" style="366" bestFit="1" customWidth="1"/>
    <col min="7685" max="7685" width="9.83203125" style="366" bestFit="1" customWidth="1"/>
    <col min="7686" max="7686" width="12.33203125" style="366" bestFit="1" customWidth="1"/>
    <col min="7687" max="7687" width="13.6640625" style="366" bestFit="1" customWidth="1"/>
    <col min="7688" max="7688" width="11.5" style="366" bestFit="1" customWidth="1"/>
    <col min="7689" max="7689" width="12.83203125" style="366" bestFit="1" customWidth="1"/>
    <col min="7690" max="7697" width="0" style="366" hidden="1" customWidth="1"/>
    <col min="7698" max="7936" width="9.33203125" style="366"/>
    <col min="7937" max="7937" width="5" style="366" bestFit="1" customWidth="1"/>
    <col min="7938" max="7938" width="12" style="366" bestFit="1" customWidth="1"/>
    <col min="7939" max="7939" width="57.6640625" style="366" bestFit="1" customWidth="1"/>
    <col min="7940" max="7940" width="4.6640625" style="366" bestFit="1" customWidth="1"/>
    <col min="7941" max="7941" width="9.83203125" style="366" bestFit="1" customWidth="1"/>
    <col min="7942" max="7942" width="12.33203125" style="366" bestFit="1" customWidth="1"/>
    <col min="7943" max="7943" width="13.6640625" style="366" bestFit="1" customWidth="1"/>
    <col min="7944" max="7944" width="11.5" style="366" bestFit="1" customWidth="1"/>
    <col min="7945" max="7945" width="12.83203125" style="366" bestFit="1" customWidth="1"/>
    <col min="7946" max="7953" width="0" style="366" hidden="1" customWidth="1"/>
    <col min="7954" max="8192" width="9.33203125" style="366"/>
    <col min="8193" max="8193" width="5" style="366" bestFit="1" customWidth="1"/>
    <col min="8194" max="8194" width="12" style="366" bestFit="1" customWidth="1"/>
    <col min="8195" max="8195" width="57.6640625" style="366" bestFit="1" customWidth="1"/>
    <col min="8196" max="8196" width="4.6640625" style="366" bestFit="1" customWidth="1"/>
    <col min="8197" max="8197" width="9.83203125" style="366" bestFit="1" customWidth="1"/>
    <col min="8198" max="8198" width="12.33203125" style="366" bestFit="1" customWidth="1"/>
    <col min="8199" max="8199" width="13.6640625" style="366" bestFit="1" customWidth="1"/>
    <col min="8200" max="8200" width="11.5" style="366" bestFit="1" customWidth="1"/>
    <col min="8201" max="8201" width="12.83203125" style="366" bestFit="1" customWidth="1"/>
    <col min="8202" max="8209" width="0" style="366" hidden="1" customWidth="1"/>
    <col min="8210" max="8448" width="9.33203125" style="366"/>
    <col min="8449" max="8449" width="5" style="366" bestFit="1" customWidth="1"/>
    <col min="8450" max="8450" width="12" style="366" bestFit="1" customWidth="1"/>
    <col min="8451" max="8451" width="57.6640625" style="366" bestFit="1" customWidth="1"/>
    <col min="8452" max="8452" width="4.6640625" style="366" bestFit="1" customWidth="1"/>
    <col min="8453" max="8453" width="9.83203125" style="366" bestFit="1" customWidth="1"/>
    <col min="8454" max="8454" width="12.33203125" style="366" bestFit="1" customWidth="1"/>
    <col min="8455" max="8455" width="13.6640625" style="366" bestFit="1" customWidth="1"/>
    <col min="8456" max="8456" width="11.5" style="366" bestFit="1" customWidth="1"/>
    <col min="8457" max="8457" width="12.83203125" style="366" bestFit="1" customWidth="1"/>
    <col min="8458" max="8465" width="0" style="366" hidden="1" customWidth="1"/>
    <col min="8466" max="8704" width="9.33203125" style="366"/>
    <col min="8705" max="8705" width="5" style="366" bestFit="1" customWidth="1"/>
    <col min="8706" max="8706" width="12" style="366" bestFit="1" customWidth="1"/>
    <col min="8707" max="8707" width="57.6640625" style="366" bestFit="1" customWidth="1"/>
    <col min="8708" max="8708" width="4.6640625" style="366" bestFit="1" customWidth="1"/>
    <col min="8709" max="8709" width="9.83203125" style="366" bestFit="1" customWidth="1"/>
    <col min="8710" max="8710" width="12.33203125" style="366" bestFit="1" customWidth="1"/>
    <col min="8711" max="8711" width="13.6640625" style="366" bestFit="1" customWidth="1"/>
    <col min="8712" max="8712" width="11.5" style="366" bestFit="1" customWidth="1"/>
    <col min="8713" max="8713" width="12.83203125" style="366" bestFit="1" customWidth="1"/>
    <col min="8714" max="8721" width="0" style="366" hidden="1" customWidth="1"/>
    <col min="8722" max="8960" width="9.33203125" style="366"/>
    <col min="8961" max="8961" width="5" style="366" bestFit="1" customWidth="1"/>
    <col min="8962" max="8962" width="12" style="366" bestFit="1" customWidth="1"/>
    <col min="8963" max="8963" width="57.6640625" style="366" bestFit="1" customWidth="1"/>
    <col min="8964" max="8964" width="4.6640625" style="366" bestFit="1" customWidth="1"/>
    <col min="8965" max="8965" width="9.83203125" style="366" bestFit="1" customWidth="1"/>
    <col min="8966" max="8966" width="12.33203125" style="366" bestFit="1" customWidth="1"/>
    <col min="8967" max="8967" width="13.6640625" style="366" bestFit="1" customWidth="1"/>
    <col min="8968" max="8968" width="11.5" style="366" bestFit="1" customWidth="1"/>
    <col min="8969" max="8969" width="12.83203125" style="366" bestFit="1" customWidth="1"/>
    <col min="8970" max="8977" width="0" style="366" hidden="1" customWidth="1"/>
    <col min="8978" max="9216" width="9.33203125" style="366"/>
    <col min="9217" max="9217" width="5" style="366" bestFit="1" customWidth="1"/>
    <col min="9218" max="9218" width="12" style="366" bestFit="1" customWidth="1"/>
    <col min="9219" max="9219" width="57.6640625" style="366" bestFit="1" customWidth="1"/>
    <col min="9220" max="9220" width="4.6640625" style="366" bestFit="1" customWidth="1"/>
    <col min="9221" max="9221" width="9.83203125" style="366" bestFit="1" customWidth="1"/>
    <col min="9222" max="9222" width="12.33203125" style="366" bestFit="1" customWidth="1"/>
    <col min="9223" max="9223" width="13.6640625" style="366" bestFit="1" customWidth="1"/>
    <col min="9224" max="9224" width="11.5" style="366" bestFit="1" customWidth="1"/>
    <col min="9225" max="9225" width="12.83203125" style="366" bestFit="1" customWidth="1"/>
    <col min="9226" max="9233" width="0" style="366" hidden="1" customWidth="1"/>
    <col min="9234" max="9472" width="9.33203125" style="366"/>
    <col min="9473" max="9473" width="5" style="366" bestFit="1" customWidth="1"/>
    <col min="9474" max="9474" width="12" style="366" bestFit="1" customWidth="1"/>
    <col min="9475" max="9475" width="57.6640625" style="366" bestFit="1" customWidth="1"/>
    <col min="9476" max="9476" width="4.6640625" style="366" bestFit="1" customWidth="1"/>
    <col min="9477" max="9477" width="9.83203125" style="366" bestFit="1" customWidth="1"/>
    <col min="9478" max="9478" width="12.33203125" style="366" bestFit="1" customWidth="1"/>
    <col min="9479" max="9479" width="13.6640625" style="366" bestFit="1" customWidth="1"/>
    <col min="9480" max="9480" width="11.5" style="366" bestFit="1" customWidth="1"/>
    <col min="9481" max="9481" width="12.83203125" style="366" bestFit="1" customWidth="1"/>
    <col min="9482" max="9489" width="0" style="366" hidden="1" customWidth="1"/>
    <col min="9490" max="9728" width="9.33203125" style="366"/>
    <col min="9729" max="9729" width="5" style="366" bestFit="1" customWidth="1"/>
    <col min="9730" max="9730" width="12" style="366" bestFit="1" customWidth="1"/>
    <col min="9731" max="9731" width="57.6640625" style="366" bestFit="1" customWidth="1"/>
    <col min="9732" max="9732" width="4.6640625" style="366" bestFit="1" customWidth="1"/>
    <col min="9733" max="9733" width="9.83203125" style="366" bestFit="1" customWidth="1"/>
    <col min="9734" max="9734" width="12.33203125" style="366" bestFit="1" customWidth="1"/>
    <col min="9735" max="9735" width="13.6640625" style="366" bestFit="1" customWidth="1"/>
    <col min="9736" max="9736" width="11.5" style="366" bestFit="1" customWidth="1"/>
    <col min="9737" max="9737" width="12.83203125" style="366" bestFit="1" customWidth="1"/>
    <col min="9738" max="9745" width="0" style="366" hidden="1" customWidth="1"/>
    <col min="9746" max="9984" width="9.33203125" style="366"/>
    <col min="9985" max="9985" width="5" style="366" bestFit="1" customWidth="1"/>
    <col min="9986" max="9986" width="12" style="366" bestFit="1" customWidth="1"/>
    <col min="9987" max="9987" width="57.6640625" style="366" bestFit="1" customWidth="1"/>
    <col min="9988" max="9988" width="4.6640625" style="366" bestFit="1" customWidth="1"/>
    <col min="9989" max="9989" width="9.83203125" style="366" bestFit="1" customWidth="1"/>
    <col min="9990" max="9990" width="12.33203125" style="366" bestFit="1" customWidth="1"/>
    <col min="9991" max="9991" width="13.6640625" style="366" bestFit="1" customWidth="1"/>
    <col min="9992" max="9992" width="11.5" style="366" bestFit="1" customWidth="1"/>
    <col min="9993" max="9993" width="12.83203125" style="366" bestFit="1" customWidth="1"/>
    <col min="9994" max="10001" width="0" style="366" hidden="1" customWidth="1"/>
    <col min="10002" max="10240" width="9.33203125" style="366"/>
    <col min="10241" max="10241" width="5" style="366" bestFit="1" customWidth="1"/>
    <col min="10242" max="10242" width="12" style="366" bestFit="1" customWidth="1"/>
    <col min="10243" max="10243" width="57.6640625" style="366" bestFit="1" customWidth="1"/>
    <col min="10244" max="10244" width="4.6640625" style="366" bestFit="1" customWidth="1"/>
    <col min="10245" max="10245" width="9.83203125" style="366" bestFit="1" customWidth="1"/>
    <col min="10246" max="10246" width="12.33203125" style="366" bestFit="1" customWidth="1"/>
    <col min="10247" max="10247" width="13.6640625" style="366" bestFit="1" customWidth="1"/>
    <col min="10248" max="10248" width="11.5" style="366" bestFit="1" customWidth="1"/>
    <col min="10249" max="10249" width="12.83203125" style="366" bestFit="1" customWidth="1"/>
    <col min="10250" max="10257" width="0" style="366" hidden="1" customWidth="1"/>
    <col min="10258" max="10496" width="9.33203125" style="366"/>
    <col min="10497" max="10497" width="5" style="366" bestFit="1" customWidth="1"/>
    <col min="10498" max="10498" width="12" style="366" bestFit="1" customWidth="1"/>
    <col min="10499" max="10499" width="57.6640625" style="366" bestFit="1" customWidth="1"/>
    <col min="10500" max="10500" width="4.6640625" style="366" bestFit="1" customWidth="1"/>
    <col min="10501" max="10501" width="9.83203125" style="366" bestFit="1" customWidth="1"/>
    <col min="10502" max="10502" width="12.33203125" style="366" bestFit="1" customWidth="1"/>
    <col min="10503" max="10503" width="13.6640625" style="366" bestFit="1" customWidth="1"/>
    <col min="10504" max="10504" width="11.5" style="366" bestFit="1" customWidth="1"/>
    <col min="10505" max="10505" width="12.83203125" style="366" bestFit="1" customWidth="1"/>
    <col min="10506" max="10513" width="0" style="366" hidden="1" customWidth="1"/>
    <col min="10514" max="10752" width="9.33203125" style="366"/>
    <col min="10753" max="10753" width="5" style="366" bestFit="1" customWidth="1"/>
    <col min="10754" max="10754" width="12" style="366" bestFit="1" customWidth="1"/>
    <col min="10755" max="10755" width="57.6640625" style="366" bestFit="1" customWidth="1"/>
    <col min="10756" max="10756" width="4.6640625" style="366" bestFit="1" customWidth="1"/>
    <col min="10757" max="10757" width="9.83203125" style="366" bestFit="1" customWidth="1"/>
    <col min="10758" max="10758" width="12.33203125" style="366" bestFit="1" customWidth="1"/>
    <col min="10759" max="10759" width="13.6640625" style="366" bestFit="1" customWidth="1"/>
    <col min="10760" max="10760" width="11.5" style="366" bestFit="1" customWidth="1"/>
    <col min="10761" max="10761" width="12.83203125" style="366" bestFit="1" customWidth="1"/>
    <col min="10762" max="10769" width="0" style="366" hidden="1" customWidth="1"/>
    <col min="10770" max="11008" width="9.33203125" style="366"/>
    <col min="11009" max="11009" width="5" style="366" bestFit="1" customWidth="1"/>
    <col min="11010" max="11010" width="12" style="366" bestFit="1" customWidth="1"/>
    <col min="11011" max="11011" width="57.6640625" style="366" bestFit="1" customWidth="1"/>
    <col min="11012" max="11012" width="4.6640625" style="366" bestFit="1" customWidth="1"/>
    <col min="11013" max="11013" width="9.83203125" style="366" bestFit="1" customWidth="1"/>
    <col min="11014" max="11014" width="12.33203125" style="366" bestFit="1" customWidth="1"/>
    <col min="11015" max="11015" width="13.6640625" style="366" bestFit="1" customWidth="1"/>
    <col min="11016" max="11016" width="11.5" style="366" bestFit="1" customWidth="1"/>
    <col min="11017" max="11017" width="12.83203125" style="366" bestFit="1" customWidth="1"/>
    <col min="11018" max="11025" width="0" style="366" hidden="1" customWidth="1"/>
    <col min="11026" max="11264" width="9.33203125" style="366"/>
    <col min="11265" max="11265" width="5" style="366" bestFit="1" customWidth="1"/>
    <col min="11266" max="11266" width="12" style="366" bestFit="1" customWidth="1"/>
    <col min="11267" max="11267" width="57.6640625" style="366" bestFit="1" customWidth="1"/>
    <col min="11268" max="11268" width="4.6640625" style="366" bestFit="1" customWidth="1"/>
    <col min="11269" max="11269" width="9.83203125" style="366" bestFit="1" customWidth="1"/>
    <col min="11270" max="11270" width="12.33203125" style="366" bestFit="1" customWidth="1"/>
    <col min="11271" max="11271" width="13.6640625" style="366" bestFit="1" customWidth="1"/>
    <col min="11272" max="11272" width="11.5" style="366" bestFit="1" customWidth="1"/>
    <col min="11273" max="11273" width="12.83203125" style="366" bestFit="1" customWidth="1"/>
    <col min="11274" max="11281" width="0" style="366" hidden="1" customWidth="1"/>
    <col min="11282" max="11520" width="9.33203125" style="366"/>
    <col min="11521" max="11521" width="5" style="366" bestFit="1" customWidth="1"/>
    <col min="11522" max="11522" width="12" style="366" bestFit="1" customWidth="1"/>
    <col min="11523" max="11523" width="57.6640625" style="366" bestFit="1" customWidth="1"/>
    <col min="11524" max="11524" width="4.6640625" style="366" bestFit="1" customWidth="1"/>
    <col min="11525" max="11525" width="9.83203125" style="366" bestFit="1" customWidth="1"/>
    <col min="11526" max="11526" width="12.33203125" style="366" bestFit="1" customWidth="1"/>
    <col min="11527" max="11527" width="13.6640625" style="366" bestFit="1" customWidth="1"/>
    <col min="11528" max="11528" width="11.5" style="366" bestFit="1" customWidth="1"/>
    <col min="11529" max="11529" width="12.83203125" style="366" bestFit="1" customWidth="1"/>
    <col min="11530" max="11537" width="0" style="366" hidden="1" customWidth="1"/>
    <col min="11538" max="11776" width="9.33203125" style="366"/>
    <col min="11777" max="11777" width="5" style="366" bestFit="1" customWidth="1"/>
    <col min="11778" max="11778" width="12" style="366" bestFit="1" customWidth="1"/>
    <col min="11779" max="11779" width="57.6640625" style="366" bestFit="1" customWidth="1"/>
    <col min="11780" max="11780" width="4.6640625" style="366" bestFit="1" customWidth="1"/>
    <col min="11781" max="11781" width="9.83203125" style="366" bestFit="1" customWidth="1"/>
    <col min="11782" max="11782" width="12.33203125" style="366" bestFit="1" customWidth="1"/>
    <col min="11783" max="11783" width="13.6640625" style="366" bestFit="1" customWidth="1"/>
    <col min="11784" max="11784" width="11.5" style="366" bestFit="1" customWidth="1"/>
    <col min="11785" max="11785" width="12.83203125" style="366" bestFit="1" customWidth="1"/>
    <col min="11786" max="11793" width="0" style="366" hidden="1" customWidth="1"/>
    <col min="11794" max="12032" width="9.33203125" style="366"/>
    <col min="12033" max="12033" width="5" style="366" bestFit="1" customWidth="1"/>
    <col min="12034" max="12034" width="12" style="366" bestFit="1" customWidth="1"/>
    <col min="12035" max="12035" width="57.6640625" style="366" bestFit="1" customWidth="1"/>
    <col min="12036" max="12036" width="4.6640625" style="366" bestFit="1" customWidth="1"/>
    <col min="12037" max="12037" width="9.83203125" style="366" bestFit="1" customWidth="1"/>
    <col min="12038" max="12038" width="12.33203125" style="366" bestFit="1" customWidth="1"/>
    <col min="12039" max="12039" width="13.6640625" style="366" bestFit="1" customWidth="1"/>
    <col min="12040" max="12040" width="11.5" style="366" bestFit="1" customWidth="1"/>
    <col min="12041" max="12041" width="12.83203125" style="366" bestFit="1" customWidth="1"/>
    <col min="12042" max="12049" width="0" style="366" hidden="1" customWidth="1"/>
    <col min="12050" max="12288" width="9.33203125" style="366"/>
    <col min="12289" max="12289" width="5" style="366" bestFit="1" customWidth="1"/>
    <col min="12290" max="12290" width="12" style="366" bestFit="1" customWidth="1"/>
    <col min="12291" max="12291" width="57.6640625" style="366" bestFit="1" customWidth="1"/>
    <col min="12292" max="12292" width="4.6640625" style="366" bestFit="1" customWidth="1"/>
    <col min="12293" max="12293" width="9.83203125" style="366" bestFit="1" customWidth="1"/>
    <col min="12294" max="12294" width="12.33203125" style="366" bestFit="1" customWidth="1"/>
    <col min="12295" max="12295" width="13.6640625" style="366" bestFit="1" customWidth="1"/>
    <col min="12296" max="12296" width="11.5" style="366" bestFit="1" customWidth="1"/>
    <col min="12297" max="12297" width="12.83203125" style="366" bestFit="1" customWidth="1"/>
    <col min="12298" max="12305" width="0" style="366" hidden="1" customWidth="1"/>
    <col min="12306" max="12544" width="9.33203125" style="366"/>
    <col min="12545" max="12545" width="5" style="366" bestFit="1" customWidth="1"/>
    <col min="12546" max="12546" width="12" style="366" bestFit="1" customWidth="1"/>
    <col min="12547" max="12547" width="57.6640625" style="366" bestFit="1" customWidth="1"/>
    <col min="12548" max="12548" width="4.6640625" style="366" bestFit="1" customWidth="1"/>
    <col min="12549" max="12549" width="9.83203125" style="366" bestFit="1" customWidth="1"/>
    <col min="12550" max="12550" width="12.33203125" style="366" bestFit="1" customWidth="1"/>
    <col min="12551" max="12551" width="13.6640625" style="366" bestFit="1" customWidth="1"/>
    <col min="12552" max="12552" width="11.5" style="366" bestFit="1" customWidth="1"/>
    <col min="12553" max="12553" width="12.83203125" style="366" bestFit="1" customWidth="1"/>
    <col min="12554" max="12561" width="0" style="366" hidden="1" customWidth="1"/>
    <col min="12562" max="12800" width="9.33203125" style="366"/>
    <col min="12801" max="12801" width="5" style="366" bestFit="1" customWidth="1"/>
    <col min="12802" max="12802" width="12" style="366" bestFit="1" customWidth="1"/>
    <col min="12803" max="12803" width="57.6640625" style="366" bestFit="1" customWidth="1"/>
    <col min="12804" max="12804" width="4.6640625" style="366" bestFit="1" customWidth="1"/>
    <col min="12805" max="12805" width="9.83203125" style="366" bestFit="1" customWidth="1"/>
    <col min="12806" max="12806" width="12.33203125" style="366" bestFit="1" customWidth="1"/>
    <col min="12807" max="12807" width="13.6640625" style="366" bestFit="1" customWidth="1"/>
    <col min="12808" max="12808" width="11.5" style="366" bestFit="1" customWidth="1"/>
    <col min="12809" max="12809" width="12.83203125" style="366" bestFit="1" customWidth="1"/>
    <col min="12810" max="12817" width="0" style="366" hidden="1" customWidth="1"/>
    <col min="12818" max="13056" width="9.33203125" style="366"/>
    <col min="13057" max="13057" width="5" style="366" bestFit="1" customWidth="1"/>
    <col min="13058" max="13058" width="12" style="366" bestFit="1" customWidth="1"/>
    <col min="13059" max="13059" width="57.6640625" style="366" bestFit="1" customWidth="1"/>
    <col min="13060" max="13060" width="4.6640625" style="366" bestFit="1" customWidth="1"/>
    <col min="13061" max="13061" width="9.83203125" style="366" bestFit="1" customWidth="1"/>
    <col min="13062" max="13062" width="12.33203125" style="366" bestFit="1" customWidth="1"/>
    <col min="13063" max="13063" width="13.6640625" style="366" bestFit="1" customWidth="1"/>
    <col min="13064" max="13064" width="11.5" style="366" bestFit="1" customWidth="1"/>
    <col min="13065" max="13065" width="12.83203125" style="366" bestFit="1" customWidth="1"/>
    <col min="13066" max="13073" width="0" style="366" hidden="1" customWidth="1"/>
    <col min="13074" max="13312" width="9.33203125" style="366"/>
    <col min="13313" max="13313" width="5" style="366" bestFit="1" customWidth="1"/>
    <col min="13314" max="13314" width="12" style="366" bestFit="1" customWidth="1"/>
    <col min="13315" max="13315" width="57.6640625" style="366" bestFit="1" customWidth="1"/>
    <col min="13316" max="13316" width="4.6640625" style="366" bestFit="1" customWidth="1"/>
    <col min="13317" max="13317" width="9.83203125" style="366" bestFit="1" customWidth="1"/>
    <col min="13318" max="13318" width="12.33203125" style="366" bestFit="1" customWidth="1"/>
    <col min="13319" max="13319" width="13.6640625" style="366" bestFit="1" customWidth="1"/>
    <col min="13320" max="13320" width="11.5" style="366" bestFit="1" customWidth="1"/>
    <col min="13321" max="13321" width="12.83203125" style="366" bestFit="1" customWidth="1"/>
    <col min="13322" max="13329" width="0" style="366" hidden="1" customWidth="1"/>
    <col min="13330" max="13568" width="9.33203125" style="366"/>
    <col min="13569" max="13569" width="5" style="366" bestFit="1" customWidth="1"/>
    <col min="13570" max="13570" width="12" style="366" bestFit="1" customWidth="1"/>
    <col min="13571" max="13571" width="57.6640625" style="366" bestFit="1" customWidth="1"/>
    <col min="13572" max="13572" width="4.6640625" style="366" bestFit="1" customWidth="1"/>
    <col min="13573" max="13573" width="9.83203125" style="366" bestFit="1" customWidth="1"/>
    <col min="13574" max="13574" width="12.33203125" style="366" bestFit="1" customWidth="1"/>
    <col min="13575" max="13575" width="13.6640625" style="366" bestFit="1" customWidth="1"/>
    <col min="13576" max="13576" width="11.5" style="366" bestFit="1" customWidth="1"/>
    <col min="13577" max="13577" width="12.83203125" style="366" bestFit="1" customWidth="1"/>
    <col min="13578" max="13585" width="0" style="366" hidden="1" customWidth="1"/>
    <col min="13586" max="13824" width="9.33203125" style="366"/>
    <col min="13825" max="13825" width="5" style="366" bestFit="1" customWidth="1"/>
    <col min="13826" max="13826" width="12" style="366" bestFit="1" customWidth="1"/>
    <col min="13827" max="13827" width="57.6640625" style="366" bestFit="1" customWidth="1"/>
    <col min="13828" max="13828" width="4.6640625" style="366" bestFit="1" customWidth="1"/>
    <col min="13829" max="13829" width="9.83203125" style="366" bestFit="1" customWidth="1"/>
    <col min="13830" max="13830" width="12.33203125" style="366" bestFit="1" customWidth="1"/>
    <col min="13831" max="13831" width="13.6640625" style="366" bestFit="1" customWidth="1"/>
    <col min="13832" max="13832" width="11.5" style="366" bestFit="1" customWidth="1"/>
    <col min="13833" max="13833" width="12.83203125" style="366" bestFit="1" customWidth="1"/>
    <col min="13834" max="13841" width="0" style="366" hidden="1" customWidth="1"/>
    <col min="13842" max="14080" width="9.33203125" style="366"/>
    <col min="14081" max="14081" width="5" style="366" bestFit="1" customWidth="1"/>
    <col min="14082" max="14082" width="12" style="366" bestFit="1" customWidth="1"/>
    <col min="14083" max="14083" width="57.6640625" style="366" bestFit="1" customWidth="1"/>
    <col min="14084" max="14084" width="4.6640625" style="366" bestFit="1" customWidth="1"/>
    <col min="14085" max="14085" width="9.83203125" style="366" bestFit="1" customWidth="1"/>
    <col min="14086" max="14086" width="12.33203125" style="366" bestFit="1" customWidth="1"/>
    <col min="14087" max="14087" width="13.6640625" style="366" bestFit="1" customWidth="1"/>
    <col min="14088" max="14088" width="11.5" style="366" bestFit="1" customWidth="1"/>
    <col min="14089" max="14089" width="12.83203125" style="366" bestFit="1" customWidth="1"/>
    <col min="14090" max="14097" width="0" style="366" hidden="1" customWidth="1"/>
    <col min="14098" max="14336" width="9.33203125" style="366"/>
    <col min="14337" max="14337" width="5" style="366" bestFit="1" customWidth="1"/>
    <col min="14338" max="14338" width="12" style="366" bestFit="1" customWidth="1"/>
    <col min="14339" max="14339" width="57.6640625" style="366" bestFit="1" customWidth="1"/>
    <col min="14340" max="14340" width="4.6640625" style="366" bestFit="1" customWidth="1"/>
    <col min="14341" max="14341" width="9.83203125" style="366" bestFit="1" customWidth="1"/>
    <col min="14342" max="14342" width="12.33203125" style="366" bestFit="1" customWidth="1"/>
    <col min="14343" max="14343" width="13.6640625" style="366" bestFit="1" customWidth="1"/>
    <col min="14344" max="14344" width="11.5" style="366" bestFit="1" customWidth="1"/>
    <col min="14345" max="14345" width="12.83203125" style="366" bestFit="1" customWidth="1"/>
    <col min="14346" max="14353" width="0" style="366" hidden="1" customWidth="1"/>
    <col min="14354" max="14592" width="9.33203125" style="366"/>
    <col min="14593" max="14593" width="5" style="366" bestFit="1" customWidth="1"/>
    <col min="14594" max="14594" width="12" style="366" bestFit="1" customWidth="1"/>
    <col min="14595" max="14595" width="57.6640625" style="366" bestFit="1" customWidth="1"/>
    <col min="14596" max="14596" width="4.6640625" style="366" bestFit="1" customWidth="1"/>
    <col min="14597" max="14597" width="9.83203125" style="366" bestFit="1" customWidth="1"/>
    <col min="14598" max="14598" width="12.33203125" style="366" bestFit="1" customWidth="1"/>
    <col min="14599" max="14599" width="13.6640625" style="366" bestFit="1" customWidth="1"/>
    <col min="14600" max="14600" width="11.5" style="366" bestFit="1" customWidth="1"/>
    <col min="14601" max="14601" width="12.83203125" style="366" bestFit="1" customWidth="1"/>
    <col min="14602" max="14609" width="0" style="366" hidden="1" customWidth="1"/>
    <col min="14610" max="14848" width="9.33203125" style="366"/>
    <col min="14849" max="14849" width="5" style="366" bestFit="1" customWidth="1"/>
    <col min="14850" max="14850" width="12" style="366" bestFit="1" customWidth="1"/>
    <col min="14851" max="14851" width="57.6640625" style="366" bestFit="1" customWidth="1"/>
    <col min="14852" max="14852" width="4.6640625" style="366" bestFit="1" customWidth="1"/>
    <col min="14853" max="14853" width="9.83203125" style="366" bestFit="1" customWidth="1"/>
    <col min="14854" max="14854" width="12.33203125" style="366" bestFit="1" customWidth="1"/>
    <col min="14855" max="14855" width="13.6640625" style="366" bestFit="1" customWidth="1"/>
    <col min="14856" max="14856" width="11.5" style="366" bestFit="1" customWidth="1"/>
    <col min="14857" max="14857" width="12.83203125" style="366" bestFit="1" customWidth="1"/>
    <col min="14858" max="14865" width="0" style="366" hidden="1" customWidth="1"/>
    <col min="14866" max="15104" width="9.33203125" style="366"/>
    <col min="15105" max="15105" width="5" style="366" bestFit="1" customWidth="1"/>
    <col min="15106" max="15106" width="12" style="366" bestFit="1" customWidth="1"/>
    <col min="15107" max="15107" width="57.6640625" style="366" bestFit="1" customWidth="1"/>
    <col min="15108" max="15108" width="4.6640625" style="366" bestFit="1" customWidth="1"/>
    <col min="15109" max="15109" width="9.83203125" style="366" bestFit="1" customWidth="1"/>
    <col min="15110" max="15110" width="12.33203125" style="366" bestFit="1" customWidth="1"/>
    <col min="15111" max="15111" width="13.6640625" style="366" bestFit="1" customWidth="1"/>
    <col min="15112" max="15112" width="11.5" style="366" bestFit="1" customWidth="1"/>
    <col min="15113" max="15113" width="12.83203125" style="366" bestFit="1" customWidth="1"/>
    <col min="15114" max="15121" width="0" style="366" hidden="1" customWidth="1"/>
    <col min="15122" max="15360" width="9.33203125" style="366"/>
    <col min="15361" max="15361" width="5" style="366" bestFit="1" customWidth="1"/>
    <col min="15362" max="15362" width="12" style="366" bestFit="1" customWidth="1"/>
    <col min="15363" max="15363" width="57.6640625" style="366" bestFit="1" customWidth="1"/>
    <col min="15364" max="15364" width="4.6640625" style="366" bestFit="1" customWidth="1"/>
    <col min="15365" max="15365" width="9.83203125" style="366" bestFit="1" customWidth="1"/>
    <col min="15366" max="15366" width="12.33203125" style="366" bestFit="1" customWidth="1"/>
    <col min="15367" max="15367" width="13.6640625" style="366" bestFit="1" customWidth="1"/>
    <col min="15368" max="15368" width="11.5" style="366" bestFit="1" customWidth="1"/>
    <col min="15369" max="15369" width="12.83203125" style="366" bestFit="1" customWidth="1"/>
    <col min="15370" max="15377" width="0" style="366" hidden="1" customWidth="1"/>
    <col min="15378" max="15616" width="9.33203125" style="366"/>
    <col min="15617" max="15617" width="5" style="366" bestFit="1" customWidth="1"/>
    <col min="15618" max="15618" width="12" style="366" bestFit="1" customWidth="1"/>
    <col min="15619" max="15619" width="57.6640625" style="366" bestFit="1" customWidth="1"/>
    <col min="15620" max="15620" width="4.6640625" style="366" bestFit="1" customWidth="1"/>
    <col min="15621" max="15621" width="9.83203125" style="366" bestFit="1" customWidth="1"/>
    <col min="15622" max="15622" width="12.33203125" style="366" bestFit="1" customWidth="1"/>
    <col min="15623" max="15623" width="13.6640625" style="366" bestFit="1" customWidth="1"/>
    <col min="15624" max="15624" width="11.5" style="366" bestFit="1" customWidth="1"/>
    <col min="15625" max="15625" width="12.83203125" style="366" bestFit="1" customWidth="1"/>
    <col min="15626" max="15633" width="0" style="366" hidden="1" customWidth="1"/>
    <col min="15634" max="15872" width="9.33203125" style="366"/>
    <col min="15873" max="15873" width="5" style="366" bestFit="1" customWidth="1"/>
    <col min="15874" max="15874" width="12" style="366" bestFit="1" customWidth="1"/>
    <col min="15875" max="15875" width="57.6640625" style="366" bestFit="1" customWidth="1"/>
    <col min="15876" max="15876" width="4.6640625" style="366" bestFit="1" customWidth="1"/>
    <col min="15877" max="15877" width="9.83203125" style="366" bestFit="1" customWidth="1"/>
    <col min="15878" max="15878" width="12.33203125" style="366" bestFit="1" customWidth="1"/>
    <col min="15879" max="15879" width="13.6640625" style="366" bestFit="1" customWidth="1"/>
    <col min="15880" max="15880" width="11.5" style="366" bestFit="1" customWidth="1"/>
    <col min="15881" max="15881" width="12.83203125" style="366" bestFit="1" customWidth="1"/>
    <col min="15882" max="15889" width="0" style="366" hidden="1" customWidth="1"/>
    <col min="15890" max="16128" width="9.33203125" style="366"/>
    <col min="16129" max="16129" width="5" style="366" bestFit="1" customWidth="1"/>
    <col min="16130" max="16130" width="12" style="366" bestFit="1" customWidth="1"/>
    <col min="16131" max="16131" width="57.6640625" style="366" bestFit="1" customWidth="1"/>
    <col min="16132" max="16132" width="4.6640625" style="366" bestFit="1" customWidth="1"/>
    <col min="16133" max="16133" width="9.83203125" style="366" bestFit="1" customWidth="1"/>
    <col min="16134" max="16134" width="12.33203125" style="366" bestFit="1" customWidth="1"/>
    <col min="16135" max="16135" width="13.6640625" style="366" bestFit="1" customWidth="1"/>
    <col min="16136" max="16136" width="11.5" style="366" bestFit="1" customWidth="1"/>
    <col min="16137" max="16137" width="12.83203125" style="366" bestFit="1" customWidth="1"/>
    <col min="16138" max="16145" width="0" style="366" hidden="1" customWidth="1"/>
    <col min="16146" max="16384" width="9.33203125" style="366"/>
  </cols>
  <sheetData>
    <row r="1" spans="1:17" ht="16.5">
      <c r="A1" s="365" t="s">
        <v>1177</v>
      </c>
      <c r="C1" s="388"/>
      <c r="D1" s="388"/>
      <c r="E1" s="388"/>
      <c r="F1" s="388"/>
      <c r="G1" s="388"/>
      <c r="H1" s="388"/>
      <c r="I1" s="388"/>
      <c r="J1" s="389"/>
      <c r="K1" s="388"/>
      <c r="L1" s="388"/>
      <c r="M1" s="388"/>
      <c r="N1" s="390"/>
      <c r="O1" s="390"/>
      <c r="P1" s="390"/>
    </row>
    <row r="2" spans="1:17" ht="16.5">
      <c r="A2" s="365" t="s">
        <v>1178</v>
      </c>
      <c r="C2" s="388"/>
      <c r="D2" s="388"/>
      <c r="E2" s="388"/>
      <c r="F2" s="388"/>
      <c r="G2" s="388"/>
      <c r="H2" s="388"/>
      <c r="I2" s="388"/>
      <c r="J2" s="389"/>
      <c r="K2" s="388"/>
      <c r="L2" s="388"/>
      <c r="M2" s="388"/>
      <c r="N2" s="390"/>
      <c r="O2" s="390"/>
      <c r="P2" s="390"/>
    </row>
    <row r="3" spans="1:17" ht="16.5">
      <c r="A3" s="388"/>
      <c r="B3" s="365"/>
      <c r="C3" s="388"/>
      <c r="D3" s="388"/>
      <c r="E3" s="388"/>
      <c r="F3" s="388"/>
      <c r="G3" s="388"/>
      <c r="H3" s="388"/>
      <c r="I3" s="388"/>
      <c r="J3" s="389"/>
      <c r="K3" s="388"/>
      <c r="L3" s="388"/>
      <c r="M3" s="388"/>
      <c r="N3" s="390"/>
      <c r="O3" s="390"/>
      <c r="P3" s="390"/>
    </row>
    <row r="4" spans="1:17" s="391" customFormat="1" ht="33.950000000000003" customHeight="1">
      <c r="A4" s="391" t="s">
        <v>1209</v>
      </c>
      <c r="J4" s="392"/>
      <c r="N4" s="393"/>
      <c r="O4" s="393"/>
      <c r="P4" s="393"/>
      <c r="Q4" s="393"/>
    </row>
    <row r="5" spans="1:17">
      <c r="A5" s="394" t="s">
        <v>1180</v>
      </c>
      <c r="B5" s="395" t="s">
        <v>1210</v>
      </c>
      <c r="C5" s="394" t="s">
        <v>1211</v>
      </c>
      <c r="D5" s="394" t="s">
        <v>1212</v>
      </c>
      <c r="E5" s="396" t="s">
        <v>1213</v>
      </c>
      <c r="F5" s="396" t="s">
        <v>1214</v>
      </c>
      <c r="G5" s="397" t="s">
        <v>1215</v>
      </c>
      <c r="H5" s="398" t="s">
        <v>1216</v>
      </c>
      <c r="I5" s="399" t="s">
        <v>1217</v>
      </c>
      <c r="J5" s="400" t="s">
        <v>47</v>
      </c>
      <c r="K5" s="366" t="s">
        <v>1218</v>
      </c>
      <c r="L5" s="366" t="s">
        <v>1219</v>
      </c>
      <c r="M5" s="366" t="s">
        <v>1220</v>
      </c>
      <c r="N5" s="369" t="s">
        <v>1221</v>
      </c>
      <c r="O5" s="369" t="s">
        <v>1222</v>
      </c>
      <c r="P5" s="369" t="s">
        <v>1185</v>
      </c>
      <c r="Q5" s="369" t="s">
        <v>1223</v>
      </c>
    </row>
    <row r="6" spans="1:17" ht="20.100000000000001" customHeight="1">
      <c r="A6" s="388" t="s">
        <v>1224</v>
      </c>
      <c r="B6" s="401"/>
      <c r="E6" s="402"/>
      <c r="F6" s="402"/>
      <c r="G6" s="403"/>
      <c r="H6" s="404" t="s">
        <v>1225</v>
      </c>
      <c r="I6" s="405" t="s">
        <v>1226</v>
      </c>
    </row>
    <row r="7" spans="1:17">
      <c r="A7" s="366">
        <v>1</v>
      </c>
      <c r="B7" s="401">
        <v>540206</v>
      </c>
      <c r="C7" s="406" t="s">
        <v>1227</v>
      </c>
      <c r="D7" s="406" t="s">
        <v>1228</v>
      </c>
      <c r="E7" s="402">
        <v>4</v>
      </c>
      <c r="F7" s="451"/>
      <c r="G7" s="403">
        <f t="shared" ref="G7:G16" si="0">E7*F7</f>
        <v>0</v>
      </c>
      <c r="H7" s="453"/>
      <c r="I7" s="405">
        <f t="shared" ref="I7:I16" si="1">E7*H7</f>
        <v>0</v>
      </c>
      <c r="J7" s="407" t="s">
        <v>1229</v>
      </c>
      <c r="K7" s="366" t="s">
        <v>1230</v>
      </c>
      <c r="M7" s="406" t="s">
        <v>1231</v>
      </c>
      <c r="P7" s="369">
        <f>E7*F7</f>
        <v>0</v>
      </c>
      <c r="Q7" s="369">
        <f>E7*H7</f>
        <v>0</v>
      </c>
    </row>
    <row r="8" spans="1:17">
      <c r="B8" s="401"/>
      <c r="C8" s="406" t="s">
        <v>1232</v>
      </c>
      <c r="E8" s="402"/>
      <c r="F8" s="402"/>
      <c r="G8" s="403">
        <f t="shared" si="0"/>
        <v>0</v>
      </c>
      <c r="H8" s="404"/>
      <c r="I8" s="405">
        <f t="shared" si="1"/>
        <v>0</v>
      </c>
      <c r="K8" s="366" t="s">
        <v>1233</v>
      </c>
      <c r="M8" s="406" t="s">
        <v>1231</v>
      </c>
    </row>
    <row r="9" spans="1:17">
      <c r="A9" s="366">
        <v>2</v>
      </c>
      <c r="B9" s="401">
        <v>540206</v>
      </c>
      <c r="C9" s="406" t="s">
        <v>1227</v>
      </c>
      <c r="D9" s="406" t="s">
        <v>1228</v>
      </c>
      <c r="E9" s="402">
        <v>4</v>
      </c>
      <c r="F9" s="451"/>
      <c r="G9" s="403">
        <f t="shared" si="0"/>
        <v>0</v>
      </c>
      <c r="H9" s="453"/>
      <c r="I9" s="405">
        <f t="shared" si="1"/>
        <v>0</v>
      </c>
      <c r="J9" s="407" t="s">
        <v>1229</v>
      </c>
      <c r="K9" s="366" t="s">
        <v>1230</v>
      </c>
      <c r="M9" s="406" t="s">
        <v>1231</v>
      </c>
      <c r="P9" s="369">
        <f>E9*F9</f>
        <v>0</v>
      </c>
      <c r="Q9" s="369">
        <f>E9*H9</f>
        <v>0</v>
      </c>
    </row>
    <row r="10" spans="1:17">
      <c r="B10" s="401"/>
      <c r="C10" s="406" t="s">
        <v>1232</v>
      </c>
      <c r="E10" s="402"/>
      <c r="F10" s="402"/>
      <c r="G10" s="403">
        <f t="shared" si="0"/>
        <v>0</v>
      </c>
      <c r="H10" s="404"/>
      <c r="I10" s="405">
        <f t="shared" si="1"/>
        <v>0</v>
      </c>
      <c r="K10" s="366" t="s">
        <v>1233</v>
      </c>
      <c r="M10" s="406" t="s">
        <v>1231</v>
      </c>
    </row>
    <row r="11" spans="1:17">
      <c r="A11" s="366">
        <v>3</v>
      </c>
      <c r="B11" s="401">
        <v>540206</v>
      </c>
      <c r="C11" s="406" t="s">
        <v>1234</v>
      </c>
      <c r="D11" s="406" t="s">
        <v>1228</v>
      </c>
      <c r="E11" s="402">
        <v>4</v>
      </c>
      <c r="F11" s="451"/>
      <c r="G11" s="403">
        <f t="shared" si="0"/>
        <v>0</v>
      </c>
      <c r="H11" s="453"/>
      <c r="I11" s="405">
        <f t="shared" si="1"/>
        <v>0</v>
      </c>
      <c r="J11" s="407" t="s">
        <v>1229</v>
      </c>
      <c r="K11" s="366" t="s">
        <v>1230</v>
      </c>
      <c r="M11" s="406" t="s">
        <v>1231</v>
      </c>
      <c r="P11" s="369">
        <f>E11*F11</f>
        <v>0</v>
      </c>
      <c r="Q11" s="369">
        <f>E11*H11</f>
        <v>0</v>
      </c>
    </row>
    <row r="12" spans="1:17">
      <c r="B12" s="401"/>
      <c r="C12" s="406" t="s">
        <v>1232</v>
      </c>
      <c r="E12" s="402"/>
      <c r="F12" s="402"/>
      <c r="G12" s="403">
        <f t="shared" si="0"/>
        <v>0</v>
      </c>
      <c r="H12" s="404"/>
      <c r="I12" s="405">
        <f t="shared" si="1"/>
        <v>0</v>
      </c>
      <c r="K12" s="366" t="s">
        <v>1233</v>
      </c>
      <c r="M12" s="406" t="s">
        <v>1231</v>
      </c>
    </row>
    <row r="13" spans="1:17">
      <c r="A13" s="366">
        <v>4</v>
      </c>
      <c r="B13" s="401">
        <v>560310</v>
      </c>
      <c r="C13" s="406" t="s">
        <v>1235</v>
      </c>
      <c r="D13" s="406" t="s">
        <v>1228</v>
      </c>
      <c r="E13" s="402">
        <v>7</v>
      </c>
      <c r="F13" s="451"/>
      <c r="G13" s="403">
        <f t="shared" si="0"/>
        <v>0</v>
      </c>
      <c r="H13" s="404">
        <v>0</v>
      </c>
      <c r="I13" s="405">
        <f t="shared" si="1"/>
        <v>0</v>
      </c>
      <c r="J13" s="407" t="s">
        <v>1236</v>
      </c>
      <c r="K13" s="366" t="s">
        <v>1230</v>
      </c>
      <c r="M13" s="406" t="s">
        <v>1231</v>
      </c>
    </row>
    <row r="14" spans="1:17">
      <c r="A14" s="366">
        <v>5</v>
      </c>
      <c r="B14" s="401">
        <v>560314</v>
      </c>
      <c r="C14" s="406" t="s">
        <v>1237</v>
      </c>
      <c r="D14" s="406" t="s">
        <v>1228</v>
      </c>
      <c r="E14" s="402">
        <v>4</v>
      </c>
      <c r="F14" s="451"/>
      <c r="G14" s="403">
        <f t="shared" si="0"/>
        <v>0</v>
      </c>
      <c r="H14" s="404">
        <v>0</v>
      </c>
      <c r="I14" s="405">
        <f t="shared" si="1"/>
        <v>0</v>
      </c>
      <c r="J14" s="407" t="s">
        <v>1236</v>
      </c>
      <c r="K14" s="366" t="s">
        <v>1230</v>
      </c>
      <c r="M14" s="406" t="s">
        <v>1231</v>
      </c>
    </row>
    <row r="15" spans="1:17">
      <c r="A15" s="366">
        <v>6</v>
      </c>
      <c r="B15" s="401">
        <v>574611</v>
      </c>
      <c r="C15" s="406" t="s">
        <v>1238</v>
      </c>
      <c r="D15" s="406" t="s">
        <v>1228</v>
      </c>
      <c r="E15" s="402">
        <v>8</v>
      </c>
      <c r="F15" s="451"/>
      <c r="G15" s="403">
        <f t="shared" si="0"/>
        <v>0</v>
      </c>
      <c r="H15" s="404">
        <v>0</v>
      </c>
      <c r="I15" s="405">
        <f t="shared" si="1"/>
        <v>0</v>
      </c>
      <c r="J15" s="407" t="s">
        <v>1236</v>
      </c>
      <c r="K15" s="366" t="s">
        <v>1230</v>
      </c>
      <c r="M15" s="406" t="s">
        <v>1231</v>
      </c>
    </row>
    <row r="16" spans="1:17">
      <c r="A16" s="408"/>
      <c r="B16" s="409"/>
      <c r="C16" s="410" t="s">
        <v>1239</v>
      </c>
      <c r="D16" s="408"/>
      <c r="E16" s="411"/>
      <c r="F16" s="411"/>
      <c r="G16" s="412">
        <f t="shared" si="0"/>
        <v>0</v>
      </c>
      <c r="H16" s="413"/>
      <c r="I16" s="414">
        <f t="shared" si="1"/>
        <v>0</v>
      </c>
      <c r="J16" s="415"/>
      <c r="K16" s="366" t="s">
        <v>1233</v>
      </c>
      <c r="M16" s="406" t="s">
        <v>1231</v>
      </c>
    </row>
    <row r="17" spans="1:17" s="416" customFormat="1">
      <c r="B17" s="417"/>
      <c r="C17" s="418" t="s">
        <v>1240</v>
      </c>
      <c r="E17" s="419"/>
      <c r="F17" s="419"/>
      <c r="G17" s="420">
        <f>SUM(G7:G16)</f>
        <v>0</v>
      </c>
      <c r="H17" s="421"/>
      <c r="I17" s="422">
        <f>SUM(I7:I16)</f>
        <v>0</v>
      </c>
      <c r="J17" s="423"/>
      <c r="M17" s="418" t="s">
        <v>1231</v>
      </c>
      <c r="N17" s="424"/>
      <c r="O17" s="425">
        <f>I17</f>
        <v>0</v>
      </c>
      <c r="P17" s="424"/>
      <c r="Q17" s="424"/>
    </row>
    <row r="18" spans="1:17" ht="20.100000000000001" customHeight="1">
      <c r="A18" s="388" t="s">
        <v>1241</v>
      </c>
      <c r="B18" s="401"/>
      <c r="C18" s="406"/>
      <c r="E18" s="402"/>
      <c r="F18" s="402"/>
      <c r="G18" s="403"/>
      <c r="H18" s="404" t="s">
        <v>1225</v>
      </c>
      <c r="I18" s="405" t="s">
        <v>1226</v>
      </c>
      <c r="M18" s="406"/>
    </row>
    <row r="19" spans="1:17">
      <c r="A19" s="366">
        <v>7</v>
      </c>
      <c r="B19" s="401">
        <v>152312</v>
      </c>
      <c r="C19" s="406" t="s">
        <v>1242</v>
      </c>
      <c r="D19" s="406" t="s">
        <v>309</v>
      </c>
      <c r="E19" s="402">
        <v>190</v>
      </c>
      <c r="F19" s="451"/>
      <c r="G19" s="403">
        <f t="shared" ref="G19:G29" si="2">E19*F19</f>
        <v>0</v>
      </c>
      <c r="H19" s="404">
        <v>0</v>
      </c>
      <c r="I19" s="405">
        <f t="shared" ref="I19:I29" si="3">E19*H19</f>
        <v>0</v>
      </c>
      <c r="J19" s="407" t="s">
        <v>1236</v>
      </c>
      <c r="K19" s="366" t="s">
        <v>1230</v>
      </c>
      <c r="M19" s="406" t="s">
        <v>1243</v>
      </c>
      <c r="N19" s="369">
        <f t="shared" ref="N19:N24" si="4">E19*F19</f>
        <v>0</v>
      </c>
    </row>
    <row r="20" spans="1:17">
      <c r="A20" s="366">
        <v>8</v>
      </c>
      <c r="B20" s="401">
        <v>101309</v>
      </c>
      <c r="C20" s="406" t="s">
        <v>1244</v>
      </c>
      <c r="D20" s="406" t="s">
        <v>309</v>
      </c>
      <c r="E20" s="402">
        <v>360</v>
      </c>
      <c r="F20" s="451"/>
      <c r="G20" s="403">
        <f t="shared" si="2"/>
        <v>0</v>
      </c>
      <c r="H20" s="404">
        <v>0</v>
      </c>
      <c r="I20" s="405">
        <f t="shared" si="3"/>
        <v>0</v>
      </c>
      <c r="J20" s="407" t="s">
        <v>1236</v>
      </c>
      <c r="K20" s="366" t="s">
        <v>1230</v>
      </c>
      <c r="M20" s="406" t="s">
        <v>1243</v>
      </c>
      <c r="N20" s="369">
        <f t="shared" si="4"/>
        <v>0</v>
      </c>
    </row>
    <row r="21" spans="1:17">
      <c r="A21" s="366">
        <v>9</v>
      </c>
      <c r="B21" s="401">
        <v>101307</v>
      </c>
      <c r="C21" s="406" t="s">
        <v>1245</v>
      </c>
      <c r="D21" s="406" t="s">
        <v>309</v>
      </c>
      <c r="E21" s="402">
        <v>480</v>
      </c>
      <c r="F21" s="451"/>
      <c r="G21" s="403">
        <f t="shared" si="2"/>
        <v>0</v>
      </c>
      <c r="H21" s="404">
        <v>0</v>
      </c>
      <c r="I21" s="405">
        <f t="shared" si="3"/>
        <v>0</v>
      </c>
      <c r="J21" s="407" t="s">
        <v>1236</v>
      </c>
      <c r="K21" s="366" t="s">
        <v>1230</v>
      </c>
      <c r="M21" s="406" t="s">
        <v>1243</v>
      </c>
      <c r="N21" s="369">
        <f t="shared" si="4"/>
        <v>0</v>
      </c>
    </row>
    <row r="22" spans="1:17">
      <c r="A22" s="366">
        <v>10</v>
      </c>
      <c r="B22" s="401">
        <v>101106</v>
      </c>
      <c r="C22" s="406" t="s">
        <v>1246</v>
      </c>
      <c r="D22" s="406" t="s">
        <v>309</v>
      </c>
      <c r="E22" s="402">
        <v>260</v>
      </c>
      <c r="F22" s="451"/>
      <c r="G22" s="403">
        <f t="shared" si="2"/>
        <v>0</v>
      </c>
      <c r="H22" s="404">
        <v>0</v>
      </c>
      <c r="I22" s="405">
        <f t="shared" si="3"/>
        <v>0</v>
      </c>
      <c r="J22" s="407" t="s">
        <v>1236</v>
      </c>
      <c r="K22" s="366" t="s">
        <v>1230</v>
      </c>
      <c r="M22" s="406" t="s">
        <v>1243</v>
      </c>
      <c r="N22" s="369">
        <f t="shared" si="4"/>
        <v>0</v>
      </c>
    </row>
    <row r="23" spans="1:17">
      <c r="A23" s="366">
        <v>11</v>
      </c>
      <c r="B23" s="401">
        <v>295001</v>
      </c>
      <c r="C23" s="406" t="s">
        <v>1247</v>
      </c>
      <c r="D23" s="406" t="s">
        <v>309</v>
      </c>
      <c r="E23" s="402">
        <v>415</v>
      </c>
      <c r="F23" s="451"/>
      <c r="G23" s="403">
        <f t="shared" si="2"/>
        <v>0</v>
      </c>
      <c r="H23" s="404">
        <v>0</v>
      </c>
      <c r="I23" s="405">
        <f t="shared" si="3"/>
        <v>0</v>
      </c>
      <c r="J23" s="407" t="s">
        <v>1236</v>
      </c>
      <c r="K23" s="366" t="s">
        <v>1230</v>
      </c>
      <c r="M23" s="406" t="s">
        <v>1243</v>
      </c>
      <c r="N23" s="369">
        <f t="shared" si="4"/>
        <v>0</v>
      </c>
    </row>
    <row r="24" spans="1:17">
      <c r="A24" s="366">
        <v>12</v>
      </c>
      <c r="B24" s="401">
        <v>295011</v>
      </c>
      <c r="C24" s="406" t="s">
        <v>1248</v>
      </c>
      <c r="D24" s="406" t="s">
        <v>309</v>
      </c>
      <c r="E24" s="402">
        <v>26</v>
      </c>
      <c r="F24" s="451"/>
      <c r="G24" s="403">
        <f t="shared" si="2"/>
        <v>0</v>
      </c>
      <c r="H24" s="404">
        <v>0</v>
      </c>
      <c r="I24" s="405">
        <f t="shared" si="3"/>
        <v>0</v>
      </c>
      <c r="J24" s="407" t="s">
        <v>1236</v>
      </c>
      <c r="K24" s="366" t="s">
        <v>1230</v>
      </c>
      <c r="M24" s="406" t="s">
        <v>1243</v>
      </c>
      <c r="N24" s="369">
        <f t="shared" si="4"/>
        <v>0</v>
      </c>
    </row>
    <row r="25" spans="1:17">
      <c r="A25" s="366">
        <v>13</v>
      </c>
      <c r="B25" s="401">
        <v>295071</v>
      </c>
      <c r="C25" s="406" t="s">
        <v>1249</v>
      </c>
      <c r="D25" s="406" t="s">
        <v>1228</v>
      </c>
      <c r="E25" s="402">
        <v>60</v>
      </c>
      <c r="F25" s="451"/>
      <c r="G25" s="403">
        <f t="shared" si="2"/>
        <v>0</v>
      </c>
      <c r="H25" s="404">
        <v>0</v>
      </c>
      <c r="I25" s="405">
        <f t="shared" si="3"/>
        <v>0</v>
      </c>
      <c r="J25" s="407" t="s">
        <v>1236</v>
      </c>
      <c r="K25" s="366" t="s">
        <v>1230</v>
      </c>
      <c r="M25" s="406" t="s">
        <v>1243</v>
      </c>
    </row>
    <row r="26" spans="1:17">
      <c r="A26" s="366">
        <v>14</v>
      </c>
      <c r="B26" s="401">
        <v>321505</v>
      </c>
      <c r="C26" s="406" t="s">
        <v>1250</v>
      </c>
      <c r="D26" s="406" t="s">
        <v>309</v>
      </c>
      <c r="E26" s="402">
        <v>400</v>
      </c>
      <c r="F26" s="451"/>
      <c r="G26" s="403">
        <f t="shared" si="2"/>
        <v>0</v>
      </c>
      <c r="H26" s="404">
        <v>0</v>
      </c>
      <c r="I26" s="405">
        <f t="shared" si="3"/>
        <v>0</v>
      </c>
      <c r="J26" s="407" t="s">
        <v>1236</v>
      </c>
      <c r="K26" s="366" t="s">
        <v>1230</v>
      </c>
      <c r="M26" s="406" t="s">
        <v>1243</v>
      </c>
      <c r="N26" s="369">
        <f>E26*F26</f>
        <v>0</v>
      </c>
    </row>
    <row r="27" spans="1:17">
      <c r="A27" s="366">
        <v>15</v>
      </c>
      <c r="B27" s="401">
        <v>321501</v>
      </c>
      <c r="C27" s="406" t="s">
        <v>1251</v>
      </c>
      <c r="D27" s="406" t="s">
        <v>309</v>
      </c>
      <c r="E27" s="402">
        <v>30</v>
      </c>
      <c r="F27" s="451"/>
      <c r="G27" s="403">
        <f t="shared" si="2"/>
        <v>0</v>
      </c>
      <c r="H27" s="404">
        <v>0</v>
      </c>
      <c r="I27" s="405">
        <f t="shared" si="3"/>
        <v>0</v>
      </c>
      <c r="J27" s="407" t="s">
        <v>1236</v>
      </c>
      <c r="K27" s="366" t="s">
        <v>1230</v>
      </c>
      <c r="M27" s="406" t="s">
        <v>1243</v>
      </c>
      <c r="N27" s="369">
        <f>E27*F27</f>
        <v>0</v>
      </c>
    </row>
    <row r="28" spans="1:17">
      <c r="A28" s="366">
        <v>16</v>
      </c>
      <c r="B28" s="401">
        <v>579238</v>
      </c>
      <c r="C28" s="406" t="s">
        <v>1252</v>
      </c>
      <c r="D28" s="406" t="s">
        <v>1228</v>
      </c>
      <c r="E28" s="402">
        <v>11</v>
      </c>
      <c r="F28" s="451"/>
      <c r="G28" s="403">
        <f t="shared" si="2"/>
        <v>0</v>
      </c>
      <c r="H28" s="404">
        <v>0</v>
      </c>
      <c r="I28" s="405">
        <f t="shared" si="3"/>
        <v>0</v>
      </c>
      <c r="J28" s="407" t="s">
        <v>1236</v>
      </c>
      <c r="K28" s="366" t="s">
        <v>1230</v>
      </c>
      <c r="M28" s="406" t="s">
        <v>1243</v>
      </c>
    </row>
    <row r="29" spans="1:17">
      <c r="A29" s="408">
        <v>17</v>
      </c>
      <c r="B29" s="409">
        <v>430014</v>
      </c>
      <c r="C29" s="410" t="s">
        <v>1253</v>
      </c>
      <c r="D29" s="410" t="s">
        <v>1228</v>
      </c>
      <c r="E29" s="411">
        <v>22</v>
      </c>
      <c r="F29" s="452"/>
      <c r="G29" s="412">
        <f t="shared" si="2"/>
        <v>0</v>
      </c>
      <c r="H29" s="413">
        <v>0</v>
      </c>
      <c r="I29" s="414">
        <f t="shared" si="3"/>
        <v>0</v>
      </c>
      <c r="J29" s="426" t="s">
        <v>1236</v>
      </c>
      <c r="M29" s="406" t="s">
        <v>1243</v>
      </c>
    </row>
    <row r="30" spans="1:17" s="416" customFormat="1">
      <c r="B30" s="417"/>
      <c r="C30" s="418" t="s">
        <v>1240</v>
      </c>
      <c r="D30" s="418"/>
      <c r="E30" s="419"/>
      <c r="F30" s="419"/>
      <c r="G30" s="420">
        <f>SUM(G19:G29)</f>
        <v>0</v>
      </c>
      <c r="H30" s="421"/>
      <c r="I30" s="422">
        <f>SUM(I19:I29)</f>
        <v>0</v>
      </c>
      <c r="J30" s="427"/>
      <c r="M30" s="418" t="s">
        <v>1243</v>
      </c>
      <c r="N30" s="424">
        <f>SUM(N5:N29)</f>
        <v>0</v>
      </c>
      <c r="O30" s="425">
        <f>I30</f>
        <v>0</v>
      </c>
      <c r="P30" s="424"/>
      <c r="Q30" s="424"/>
    </row>
    <row r="31" spans="1:17" ht="20.100000000000001" customHeight="1">
      <c r="A31" s="388" t="s">
        <v>1254</v>
      </c>
      <c r="B31" s="401"/>
      <c r="C31" s="406"/>
      <c r="D31" s="406"/>
      <c r="E31" s="402"/>
      <c r="F31" s="402"/>
      <c r="G31" s="403"/>
      <c r="H31" s="404"/>
      <c r="I31" s="405"/>
      <c r="J31" s="407"/>
      <c r="M31" s="406"/>
    </row>
    <row r="32" spans="1:17">
      <c r="A32" s="366">
        <v>18</v>
      </c>
      <c r="B32" s="401">
        <v>46114</v>
      </c>
      <c r="C32" s="406" t="s">
        <v>1255</v>
      </c>
      <c r="D32" s="406" t="s">
        <v>192</v>
      </c>
      <c r="E32" s="402">
        <v>28.7</v>
      </c>
      <c r="F32" s="451"/>
      <c r="G32" s="403">
        <f t="shared" ref="G32:G40" si="5">E32*F32</f>
        <v>0</v>
      </c>
      <c r="H32" s="404">
        <v>0</v>
      </c>
      <c r="I32" s="405">
        <f t="shared" ref="I32:I40" si="6">E32*H32</f>
        <v>0</v>
      </c>
      <c r="J32" s="407" t="s">
        <v>1236</v>
      </c>
      <c r="M32" s="406" t="s">
        <v>1256</v>
      </c>
    </row>
    <row r="33" spans="1:17">
      <c r="A33" s="366">
        <v>19</v>
      </c>
      <c r="B33" s="401">
        <v>46361</v>
      </c>
      <c r="C33" s="406" t="s">
        <v>1257</v>
      </c>
      <c r="D33" s="406" t="s">
        <v>1228</v>
      </c>
      <c r="E33" s="402">
        <v>820</v>
      </c>
      <c r="F33" s="451"/>
      <c r="G33" s="403">
        <f t="shared" si="5"/>
        <v>0</v>
      </c>
      <c r="H33" s="404">
        <v>0</v>
      </c>
      <c r="I33" s="405">
        <f t="shared" si="6"/>
        <v>0</v>
      </c>
      <c r="J33" s="407" t="s">
        <v>1236</v>
      </c>
      <c r="M33" s="406" t="s">
        <v>1256</v>
      </c>
    </row>
    <row r="34" spans="1:17">
      <c r="A34" s="366">
        <v>20</v>
      </c>
      <c r="B34" s="401">
        <v>46383</v>
      </c>
      <c r="C34" s="406" t="s">
        <v>1258</v>
      </c>
      <c r="D34" s="406" t="s">
        <v>309</v>
      </c>
      <c r="E34" s="402">
        <v>410</v>
      </c>
      <c r="F34" s="451"/>
      <c r="G34" s="403">
        <f t="shared" si="5"/>
        <v>0</v>
      </c>
      <c r="H34" s="404">
        <v>0</v>
      </c>
      <c r="I34" s="405">
        <f t="shared" si="6"/>
        <v>0</v>
      </c>
      <c r="J34" s="407" t="s">
        <v>1236</v>
      </c>
      <c r="M34" s="406" t="s">
        <v>1256</v>
      </c>
    </row>
    <row r="35" spans="1:17">
      <c r="A35" s="366">
        <v>21</v>
      </c>
      <c r="B35" s="401">
        <v>46134</v>
      </c>
      <c r="C35" s="406" t="s">
        <v>1259</v>
      </c>
      <c r="D35" s="406" t="s">
        <v>192</v>
      </c>
      <c r="E35" s="402">
        <v>5.32</v>
      </c>
      <c r="F35" s="451"/>
      <c r="G35" s="403">
        <f t="shared" si="5"/>
        <v>0</v>
      </c>
      <c r="H35" s="404">
        <v>0</v>
      </c>
      <c r="I35" s="405">
        <f t="shared" si="6"/>
        <v>0</v>
      </c>
      <c r="J35" s="407" t="s">
        <v>1236</v>
      </c>
      <c r="M35" s="406" t="s">
        <v>1256</v>
      </c>
    </row>
    <row r="36" spans="1:17">
      <c r="A36" s="366">
        <v>22</v>
      </c>
      <c r="B36" s="401">
        <v>46241</v>
      </c>
      <c r="C36" s="406" t="s">
        <v>1260</v>
      </c>
      <c r="D36" s="406" t="s">
        <v>192</v>
      </c>
      <c r="E36" s="402">
        <v>0.7</v>
      </c>
      <c r="F36" s="451"/>
      <c r="G36" s="403">
        <f t="shared" si="5"/>
        <v>0</v>
      </c>
      <c r="H36" s="404">
        <v>0</v>
      </c>
      <c r="I36" s="405">
        <f t="shared" si="6"/>
        <v>0</v>
      </c>
      <c r="J36" s="407" t="s">
        <v>1236</v>
      </c>
      <c r="M36" s="406" t="s">
        <v>1256</v>
      </c>
    </row>
    <row r="37" spans="1:17">
      <c r="A37" s="366">
        <v>23</v>
      </c>
      <c r="B37" s="401">
        <v>46453</v>
      </c>
      <c r="C37" s="406" t="s">
        <v>1261</v>
      </c>
      <c r="D37" s="406" t="s">
        <v>1228</v>
      </c>
      <c r="E37" s="402">
        <v>7</v>
      </c>
      <c r="F37" s="451"/>
      <c r="G37" s="403">
        <f t="shared" si="5"/>
        <v>0</v>
      </c>
      <c r="H37" s="404">
        <v>0</v>
      </c>
      <c r="I37" s="405">
        <f t="shared" si="6"/>
        <v>0</v>
      </c>
      <c r="J37" s="407" t="s">
        <v>1236</v>
      </c>
      <c r="M37" s="406" t="s">
        <v>1256</v>
      </c>
    </row>
    <row r="38" spans="1:17">
      <c r="A38" s="366">
        <v>24</v>
      </c>
      <c r="B38" s="401">
        <v>46134</v>
      </c>
      <c r="C38" s="406" t="s">
        <v>1259</v>
      </c>
      <c r="D38" s="406" t="s">
        <v>192</v>
      </c>
      <c r="E38" s="402">
        <v>6.84</v>
      </c>
      <c r="F38" s="451"/>
      <c r="G38" s="403">
        <f t="shared" si="5"/>
        <v>0</v>
      </c>
      <c r="H38" s="404">
        <v>0</v>
      </c>
      <c r="I38" s="405">
        <f t="shared" si="6"/>
        <v>0</v>
      </c>
      <c r="J38" s="407" t="s">
        <v>1236</v>
      </c>
      <c r="M38" s="406" t="s">
        <v>1256</v>
      </c>
    </row>
    <row r="39" spans="1:17">
      <c r="A39" s="366">
        <v>25</v>
      </c>
      <c r="B39" s="401">
        <v>46241</v>
      </c>
      <c r="C39" s="406" t="s">
        <v>1260</v>
      </c>
      <c r="D39" s="406" t="s">
        <v>192</v>
      </c>
      <c r="E39" s="402">
        <v>0.76</v>
      </c>
      <c r="F39" s="451"/>
      <c r="G39" s="403">
        <f t="shared" si="5"/>
        <v>0</v>
      </c>
      <c r="H39" s="404">
        <v>0</v>
      </c>
      <c r="I39" s="405">
        <f t="shared" si="6"/>
        <v>0</v>
      </c>
      <c r="J39" s="407" t="s">
        <v>1236</v>
      </c>
      <c r="M39" s="406" t="s">
        <v>1256</v>
      </c>
    </row>
    <row r="40" spans="1:17">
      <c r="A40" s="408">
        <v>26</v>
      </c>
      <c r="B40" s="409">
        <v>46458</v>
      </c>
      <c r="C40" s="410" t="s">
        <v>1262</v>
      </c>
      <c r="D40" s="410" t="s">
        <v>1228</v>
      </c>
      <c r="E40" s="411">
        <v>4</v>
      </c>
      <c r="F40" s="452"/>
      <c r="G40" s="412">
        <f t="shared" si="5"/>
        <v>0</v>
      </c>
      <c r="H40" s="413">
        <v>0</v>
      </c>
      <c r="I40" s="414">
        <f t="shared" si="6"/>
        <v>0</v>
      </c>
      <c r="J40" s="426" t="s">
        <v>1236</v>
      </c>
      <c r="M40" s="406" t="s">
        <v>1256</v>
      </c>
    </row>
    <row r="41" spans="1:17" s="416" customFormat="1">
      <c r="B41" s="417"/>
      <c r="C41" s="418" t="s">
        <v>1240</v>
      </c>
      <c r="D41" s="418"/>
      <c r="E41" s="419"/>
      <c r="F41" s="419"/>
      <c r="G41" s="420">
        <f>SUM(G32:G40)</f>
        <v>0</v>
      </c>
      <c r="H41" s="421"/>
      <c r="I41" s="422">
        <f>SUM(I32:I40)</f>
        <v>0</v>
      </c>
      <c r="J41" s="427"/>
      <c r="M41" s="418" t="s">
        <v>1256</v>
      </c>
      <c r="N41" s="424"/>
      <c r="O41" s="425">
        <f>I41</f>
        <v>0</v>
      </c>
      <c r="P41" s="424"/>
      <c r="Q41" s="424"/>
    </row>
    <row r="42" spans="1:17" ht="20.100000000000001" customHeight="1">
      <c r="A42" s="388" t="s">
        <v>1263</v>
      </c>
      <c r="B42" s="401"/>
      <c r="C42" s="406"/>
      <c r="D42" s="406"/>
      <c r="E42" s="402"/>
      <c r="F42" s="402"/>
      <c r="G42" s="403"/>
      <c r="H42" s="404" t="s">
        <v>1264</v>
      </c>
      <c r="I42" s="405" t="s">
        <v>1265</v>
      </c>
      <c r="J42" s="407"/>
      <c r="M42" s="406"/>
      <c r="N42" s="369">
        <f>SUM(O6:O41)</f>
        <v>0</v>
      </c>
    </row>
    <row r="43" spans="1:17">
      <c r="A43" s="366">
        <v>27</v>
      </c>
      <c r="B43" s="401">
        <v>210191561</v>
      </c>
      <c r="C43" s="406" t="s">
        <v>1266</v>
      </c>
      <c r="D43" s="406" t="s">
        <v>1228</v>
      </c>
      <c r="E43" s="402">
        <v>1</v>
      </c>
      <c r="F43" s="451"/>
      <c r="G43" s="403">
        <f t="shared" ref="G43:G59" si="7">E43*F43</f>
        <v>0</v>
      </c>
      <c r="H43" s="404">
        <v>31.535</v>
      </c>
      <c r="I43" s="405">
        <f t="shared" ref="I43:I59" si="8">E43*H43</f>
        <v>31.535</v>
      </c>
      <c r="J43" s="407" t="s">
        <v>1236</v>
      </c>
      <c r="M43" s="406" t="s">
        <v>1267</v>
      </c>
    </row>
    <row r="44" spans="1:17">
      <c r="B44" s="401"/>
      <c r="C44" s="406" t="s">
        <v>1268</v>
      </c>
      <c r="E44" s="402"/>
      <c r="F44" s="402"/>
      <c r="G44" s="403">
        <f t="shared" si="7"/>
        <v>0</v>
      </c>
      <c r="H44" s="404"/>
      <c r="I44" s="405">
        <f t="shared" si="8"/>
        <v>0</v>
      </c>
      <c r="K44" s="366" t="s">
        <v>1233</v>
      </c>
      <c r="M44" s="406" t="s">
        <v>1267</v>
      </c>
    </row>
    <row r="45" spans="1:17">
      <c r="A45" s="366">
        <v>28</v>
      </c>
      <c r="B45" s="401">
        <v>210901065</v>
      </c>
      <c r="C45" s="406" t="s">
        <v>1269</v>
      </c>
      <c r="D45" s="406" t="s">
        <v>309</v>
      </c>
      <c r="E45" s="402">
        <v>190</v>
      </c>
      <c r="F45" s="451"/>
      <c r="G45" s="403">
        <f t="shared" si="7"/>
        <v>0</v>
      </c>
      <c r="H45" s="404">
        <v>6.7000000000000004E-2</v>
      </c>
      <c r="I45" s="405">
        <f t="shared" si="8"/>
        <v>12.73</v>
      </c>
      <c r="J45" s="407" t="s">
        <v>1236</v>
      </c>
      <c r="M45" s="406" t="s">
        <v>1267</v>
      </c>
    </row>
    <row r="46" spans="1:17">
      <c r="A46" s="366">
        <v>29</v>
      </c>
      <c r="B46" s="401">
        <v>210810013</v>
      </c>
      <c r="C46" s="406" t="s">
        <v>1270</v>
      </c>
      <c r="D46" s="406" t="s">
        <v>309</v>
      </c>
      <c r="E46" s="402">
        <v>360</v>
      </c>
      <c r="F46" s="451"/>
      <c r="G46" s="403">
        <f t="shared" si="7"/>
        <v>0</v>
      </c>
      <c r="H46" s="404">
        <v>5.7000000000000002E-2</v>
      </c>
      <c r="I46" s="405">
        <f t="shared" si="8"/>
        <v>20.52</v>
      </c>
      <c r="J46" s="407" t="s">
        <v>1236</v>
      </c>
      <c r="M46" s="406" t="s">
        <v>1267</v>
      </c>
    </row>
    <row r="47" spans="1:17">
      <c r="A47" s="366">
        <v>30</v>
      </c>
      <c r="B47" s="401">
        <v>210810012</v>
      </c>
      <c r="C47" s="406" t="s">
        <v>1271</v>
      </c>
      <c r="D47" s="406" t="s">
        <v>309</v>
      </c>
      <c r="E47" s="402">
        <v>480</v>
      </c>
      <c r="F47" s="451"/>
      <c r="G47" s="403">
        <f t="shared" si="7"/>
        <v>0</v>
      </c>
      <c r="H47" s="404">
        <v>5.2999999999999999E-2</v>
      </c>
      <c r="I47" s="405">
        <f t="shared" si="8"/>
        <v>25.439999999999998</v>
      </c>
      <c r="J47" s="407" t="s">
        <v>1236</v>
      </c>
      <c r="M47" s="406" t="s">
        <v>1267</v>
      </c>
    </row>
    <row r="48" spans="1:17">
      <c r="A48" s="366">
        <v>31</v>
      </c>
      <c r="B48" s="401">
        <v>210810048</v>
      </c>
      <c r="C48" s="406" t="s">
        <v>1272</v>
      </c>
      <c r="D48" s="406" t="s">
        <v>309</v>
      </c>
      <c r="E48" s="402">
        <v>260</v>
      </c>
      <c r="F48" s="451"/>
      <c r="G48" s="403">
        <f t="shared" si="7"/>
        <v>0</v>
      </c>
      <c r="H48" s="404">
        <v>0.09</v>
      </c>
      <c r="I48" s="405">
        <f t="shared" si="8"/>
        <v>23.4</v>
      </c>
      <c r="J48" s="407" t="s">
        <v>1236</v>
      </c>
      <c r="M48" s="406" t="s">
        <v>1267</v>
      </c>
    </row>
    <row r="49" spans="1:17">
      <c r="A49" s="366">
        <v>32</v>
      </c>
      <c r="B49" s="401">
        <v>210220021</v>
      </c>
      <c r="C49" s="406" t="s">
        <v>1273</v>
      </c>
      <c r="D49" s="406" t="s">
        <v>309</v>
      </c>
      <c r="E49" s="402">
        <v>415</v>
      </c>
      <c r="F49" s="451"/>
      <c r="G49" s="403">
        <f t="shared" si="7"/>
        <v>0</v>
      </c>
      <c r="H49" s="404">
        <v>7.5999999999999998E-2</v>
      </c>
      <c r="I49" s="405">
        <f t="shared" si="8"/>
        <v>31.54</v>
      </c>
      <c r="J49" s="407" t="s">
        <v>1236</v>
      </c>
      <c r="M49" s="406" t="s">
        <v>1267</v>
      </c>
    </row>
    <row r="50" spans="1:17">
      <c r="A50" s="366">
        <v>33</v>
      </c>
      <c r="B50" s="401">
        <v>210220022</v>
      </c>
      <c r="C50" s="406" t="s">
        <v>1274</v>
      </c>
      <c r="D50" s="406" t="s">
        <v>309</v>
      </c>
      <c r="E50" s="402">
        <v>26</v>
      </c>
      <c r="F50" s="451"/>
      <c r="G50" s="403">
        <f t="shared" si="7"/>
        <v>0</v>
      </c>
      <c r="H50" s="404">
        <v>0.123</v>
      </c>
      <c r="I50" s="405">
        <f t="shared" si="8"/>
        <v>3.198</v>
      </c>
      <c r="J50" s="407" t="s">
        <v>1236</v>
      </c>
      <c r="M50" s="406" t="s">
        <v>1267</v>
      </c>
    </row>
    <row r="51" spans="1:17">
      <c r="A51" s="366">
        <v>34</v>
      </c>
      <c r="B51" s="401">
        <v>210010125</v>
      </c>
      <c r="C51" s="406" t="s">
        <v>1275</v>
      </c>
      <c r="D51" s="406" t="s">
        <v>309</v>
      </c>
      <c r="E51" s="402">
        <v>400</v>
      </c>
      <c r="F51" s="451"/>
      <c r="G51" s="403">
        <f t="shared" si="7"/>
        <v>0</v>
      </c>
      <c r="H51" s="404">
        <v>0.158</v>
      </c>
      <c r="I51" s="405">
        <f t="shared" si="8"/>
        <v>63.2</v>
      </c>
      <c r="J51" s="407" t="s">
        <v>1236</v>
      </c>
      <c r="M51" s="406" t="s">
        <v>1267</v>
      </c>
    </row>
    <row r="52" spans="1:17">
      <c r="A52" s="366">
        <v>35</v>
      </c>
      <c r="B52" s="401">
        <v>210010123</v>
      </c>
      <c r="C52" s="406" t="s">
        <v>1276</v>
      </c>
      <c r="D52" s="406" t="s">
        <v>309</v>
      </c>
      <c r="E52" s="402">
        <v>30</v>
      </c>
      <c r="F52" s="451"/>
      <c r="G52" s="403">
        <f t="shared" si="7"/>
        <v>0</v>
      </c>
      <c r="H52" s="404">
        <v>0.12</v>
      </c>
      <c r="I52" s="405">
        <f t="shared" si="8"/>
        <v>3.5999999999999996</v>
      </c>
      <c r="J52" s="407" t="s">
        <v>1236</v>
      </c>
      <c r="M52" s="406" t="s">
        <v>1267</v>
      </c>
    </row>
    <row r="53" spans="1:17">
      <c r="A53" s="366">
        <v>36</v>
      </c>
      <c r="B53" s="401">
        <v>210202201</v>
      </c>
      <c r="C53" s="406" t="s">
        <v>1277</v>
      </c>
      <c r="D53" s="406" t="s">
        <v>1228</v>
      </c>
      <c r="E53" s="402">
        <v>4</v>
      </c>
      <c r="F53" s="451"/>
      <c r="G53" s="403">
        <f t="shared" si="7"/>
        <v>0</v>
      </c>
      <c r="H53" s="404">
        <v>0.88500000000000001</v>
      </c>
      <c r="I53" s="405">
        <f t="shared" si="8"/>
        <v>3.54</v>
      </c>
      <c r="J53" s="407" t="s">
        <v>1236</v>
      </c>
      <c r="M53" s="406" t="s">
        <v>1267</v>
      </c>
    </row>
    <row r="54" spans="1:17">
      <c r="A54" s="366">
        <v>37</v>
      </c>
      <c r="B54" s="401">
        <v>210202201</v>
      </c>
      <c r="C54" s="406" t="s">
        <v>1277</v>
      </c>
      <c r="D54" s="406" t="s">
        <v>1228</v>
      </c>
      <c r="E54" s="402">
        <v>4</v>
      </c>
      <c r="F54" s="451"/>
      <c r="G54" s="403">
        <f t="shared" si="7"/>
        <v>0</v>
      </c>
      <c r="H54" s="404">
        <v>0.88500000000000001</v>
      </c>
      <c r="I54" s="405">
        <f t="shared" si="8"/>
        <v>3.54</v>
      </c>
      <c r="J54" s="407" t="s">
        <v>1236</v>
      </c>
      <c r="M54" s="406" t="s">
        <v>1267</v>
      </c>
    </row>
    <row r="55" spans="1:17">
      <c r="A55" s="366">
        <v>38</v>
      </c>
      <c r="B55" s="401">
        <v>210202201</v>
      </c>
      <c r="C55" s="406" t="s">
        <v>1277</v>
      </c>
      <c r="D55" s="406" t="s">
        <v>1228</v>
      </c>
      <c r="E55" s="402">
        <v>4</v>
      </c>
      <c r="F55" s="451"/>
      <c r="G55" s="403">
        <f t="shared" si="7"/>
        <v>0</v>
      </c>
      <c r="H55" s="404">
        <v>0.88500000000000001</v>
      </c>
      <c r="I55" s="405">
        <f t="shared" si="8"/>
        <v>3.54</v>
      </c>
      <c r="J55" s="407" t="s">
        <v>1236</v>
      </c>
      <c r="M55" s="406" t="s">
        <v>1267</v>
      </c>
    </row>
    <row r="56" spans="1:17">
      <c r="A56" s="366">
        <v>39</v>
      </c>
      <c r="B56" s="401">
        <v>210204011</v>
      </c>
      <c r="C56" s="406" t="s">
        <v>1278</v>
      </c>
      <c r="D56" s="406" t="s">
        <v>1228</v>
      </c>
      <c r="E56" s="402">
        <v>7</v>
      </c>
      <c r="F56" s="451"/>
      <c r="G56" s="403">
        <f t="shared" si="7"/>
        <v>0</v>
      </c>
      <c r="H56" s="404">
        <v>4.5599999999999996</v>
      </c>
      <c r="I56" s="405">
        <f t="shared" si="8"/>
        <v>31.919999999999998</v>
      </c>
      <c r="J56" s="407" t="s">
        <v>1236</v>
      </c>
      <c r="M56" s="406" t="s">
        <v>1267</v>
      </c>
    </row>
    <row r="57" spans="1:17">
      <c r="A57" s="366">
        <v>40</v>
      </c>
      <c r="B57" s="401">
        <v>210204011</v>
      </c>
      <c r="C57" s="406" t="s">
        <v>1278</v>
      </c>
      <c r="D57" s="406" t="s">
        <v>1228</v>
      </c>
      <c r="E57" s="402">
        <v>4</v>
      </c>
      <c r="F57" s="451"/>
      <c r="G57" s="403">
        <f t="shared" si="7"/>
        <v>0</v>
      </c>
      <c r="H57" s="404">
        <v>4.5599999999999996</v>
      </c>
      <c r="I57" s="405">
        <f t="shared" si="8"/>
        <v>18.239999999999998</v>
      </c>
      <c r="J57" s="407" t="s">
        <v>1236</v>
      </c>
      <c r="M57" s="406" t="s">
        <v>1267</v>
      </c>
    </row>
    <row r="58" spans="1:17">
      <c r="A58" s="366">
        <v>41</v>
      </c>
      <c r="B58" s="401">
        <v>210204202</v>
      </c>
      <c r="C58" s="406" t="s">
        <v>1279</v>
      </c>
      <c r="D58" s="406" t="s">
        <v>1228</v>
      </c>
      <c r="E58" s="402">
        <v>11</v>
      </c>
      <c r="F58" s="451"/>
      <c r="G58" s="403">
        <f t="shared" si="7"/>
        <v>0</v>
      </c>
      <c r="H58" s="404">
        <v>1.42</v>
      </c>
      <c r="I58" s="405">
        <f t="shared" si="8"/>
        <v>15.62</v>
      </c>
      <c r="J58" s="407" t="s">
        <v>1236</v>
      </c>
      <c r="M58" s="406" t="s">
        <v>1267</v>
      </c>
    </row>
    <row r="59" spans="1:17">
      <c r="A59" s="408">
        <v>42</v>
      </c>
      <c r="B59" s="409">
        <v>210204103</v>
      </c>
      <c r="C59" s="410" t="s">
        <v>1280</v>
      </c>
      <c r="D59" s="410" t="s">
        <v>1228</v>
      </c>
      <c r="E59" s="411">
        <v>8</v>
      </c>
      <c r="F59" s="452"/>
      <c r="G59" s="412">
        <f t="shared" si="7"/>
        <v>0</v>
      </c>
      <c r="H59" s="413">
        <v>2.71</v>
      </c>
      <c r="I59" s="414">
        <f t="shared" si="8"/>
        <v>21.68</v>
      </c>
      <c r="J59" s="426" t="s">
        <v>1236</v>
      </c>
      <c r="M59" s="406" t="s">
        <v>1267</v>
      </c>
    </row>
    <row r="60" spans="1:17" s="416" customFormat="1">
      <c r="B60" s="417"/>
      <c r="C60" s="418" t="s">
        <v>1240</v>
      </c>
      <c r="D60" s="418"/>
      <c r="E60" s="419"/>
      <c r="F60" s="419"/>
      <c r="G60" s="420">
        <f>SUM(G43:G59)</f>
        <v>0</v>
      </c>
      <c r="H60" s="421"/>
      <c r="I60" s="422">
        <f>SUM(I43:I59)</f>
        <v>313.24299999999999</v>
      </c>
      <c r="J60" s="427"/>
      <c r="M60" s="418" t="s">
        <v>1267</v>
      </c>
      <c r="N60" s="424"/>
      <c r="O60" s="424"/>
      <c r="P60" s="424"/>
      <c r="Q60" s="424"/>
    </row>
    <row r="61" spans="1:17" ht="20.100000000000001" customHeight="1">
      <c r="A61" s="388" t="s">
        <v>153</v>
      </c>
      <c r="B61" s="401"/>
      <c r="C61" s="406"/>
      <c r="D61" s="406"/>
      <c r="E61" s="402"/>
      <c r="F61" s="402"/>
      <c r="G61" s="403"/>
      <c r="H61" s="404"/>
      <c r="I61" s="405"/>
      <c r="J61" s="407"/>
      <c r="M61" s="406"/>
    </row>
    <row r="62" spans="1:17">
      <c r="A62" s="366">
        <v>43</v>
      </c>
      <c r="B62" s="401">
        <v>460200163</v>
      </c>
      <c r="C62" s="406" t="s">
        <v>1281</v>
      </c>
      <c r="D62" s="406" t="s">
        <v>309</v>
      </c>
      <c r="E62" s="402">
        <v>410</v>
      </c>
      <c r="F62" s="451"/>
      <c r="G62" s="403">
        <f t="shared" ref="G62:G77" si="9">E62*F62</f>
        <v>0</v>
      </c>
      <c r="H62" s="404">
        <v>0.81399999999999995</v>
      </c>
      <c r="I62" s="405">
        <f t="shared" ref="I62:I77" si="10">E62*H62</f>
        <v>333.73999999999995</v>
      </c>
      <c r="J62" s="407" t="s">
        <v>1236</v>
      </c>
      <c r="K62" s="366" t="s">
        <v>1230</v>
      </c>
      <c r="M62" s="406" t="s">
        <v>1282</v>
      </c>
    </row>
    <row r="63" spans="1:17">
      <c r="A63" s="366">
        <v>44</v>
      </c>
      <c r="B63" s="401">
        <v>460420481</v>
      </c>
      <c r="C63" s="406" t="s">
        <v>1283</v>
      </c>
      <c r="D63" s="406" t="s">
        <v>309</v>
      </c>
      <c r="E63" s="402">
        <v>410</v>
      </c>
      <c r="F63" s="451"/>
      <c r="G63" s="403">
        <f t="shared" si="9"/>
        <v>0</v>
      </c>
      <c r="H63" s="404">
        <v>0.182</v>
      </c>
      <c r="I63" s="405">
        <f t="shared" si="10"/>
        <v>74.62</v>
      </c>
      <c r="J63" s="407" t="s">
        <v>1236</v>
      </c>
      <c r="M63" s="406" t="s">
        <v>1282</v>
      </c>
    </row>
    <row r="64" spans="1:17">
      <c r="A64" s="366">
        <v>45</v>
      </c>
      <c r="B64" s="401">
        <v>460490012</v>
      </c>
      <c r="C64" s="406" t="s">
        <v>1284</v>
      </c>
      <c r="D64" s="406" t="s">
        <v>309</v>
      </c>
      <c r="E64" s="402">
        <v>410</v>
      </c>
      <c r="F64" s="451"/>
      <c r="G64" s="403">
        <f t="shared" si="9"/>
        <v>0</v>
      </c>
      <c r="H64" s="404">
        <v>5.1999999999999998E-2</v>
      </c>
      <c r="I64" s="405">
        <f t="shared" si="10"/>
        <v>21.32</v>
      </c>
      <c r="J64" s="407" t="s">
        <v>1236</v>
      </c>
      <c r="M64" s="406" t="s">
        <v>1282</v>
      </c>
    </row>
    <row r="65" spans="1:17">
      <c r="A65" s="366">
        <v>46</v>
      </c>
      <c r="B65" s="401">
        <v>460560163</v>
      </c>
      <c r="C65" s="406" t="s">
        <v>1285</v>
      </c>
      <c r="D65" s="406" t="s">
        <v>309</v>
      </c>
      <c r="E65" s="402">
        <v>410</v>
      </c>
      <c r="F65" s="451"/>
      <c r="G65" s="403">
        <f t="shared" si="9"/>
        <v>0</v>
      </c>
      <c r="H65" s="404">
        <v>0.25600000000000001</v>
      </c>
      <c r="I65" s="405">
        <f t="shared" si="10"/>
        <v>104.96000000000001</v>
      </c>
      <c r="J65" s="407" t="s">
        <v>1236</v>
      </c>
      <c r="M65" s="406" t="s">
        <v>1282</v>
      </c>
    </row>
    <row r="66" spans="1:17">
      <c r="A66" s="366">
        <v>47</v>
      </c>
      <c r="B66" s="401">
        <v>460600001</v>
      </c>
      <c r="C66" s="406" t="s">
        <v>1286</v>
      </c>
      <c r="D66" s="406" t="s">
        <v>192</v>
      </c>
      <c r="E66" s="402">
        <v>28.7</v>
      </c>
      <c r="F66" s="451"/>
      <c r="G66" s="403">
        <f t="shared" si="9"/>
        <v>0</v>
      </c>
      <c r="H66" s="404">
        <v>2.2799999999999998</v>
      </c>
      <c r="I66" s="405">
        <f t="shared" si="10"/>
        <v>65.435999999999993</v>
      </c>
      <c r="J66" s="407" t="s">
        <v>1236</v>
      </c>
      <c r="M66" s="406" t="s">
        <v>1282</v>
      </c>
    </row>
    <row r="67" spans="1:17">
      <c r="A67" s="366">
        <v>48</v>
      </c>
      <c r="B67" s="401">
        <v>460620013</v>
      </c>
      <c r="C67" s="406" t="s">
        <v>1287</v>
      </c>
      <c r="D67" s="406" t="s">
        <v>159</v>
      </c>
      <c r="E67" s="402">
        <v>143.5</v>
      </c>
      <c r="F67" s="451"/>
      <c r="G67" s="403">
        <f t="shared" si="9"/>
        <v>0</v>
      </c>
      <c r="H67" s="404">
        <v>0.112</v>
      </c>
      <c r="I67" s="405">
        <f t="shared" si="10"/>
        <v>16.071999999999999</v>
      </c>
      <c r="J67" s="407" t="s">
        <v>1236</v>
      </c>
      <c r="M67" s="406" t="s">
        <v>1282</v>
      </c>
    </row>
    <row r="68" spans="1:17">
      <c r="A68" s="366">
        <v>49</v>
      </c>
      <c r="B68" s="401">
        <v>460100003</v>
      </c>
      <c r="C68" s="406" t="s">
        <v>1288</v>
      </c>
      <c r="D68" s="406" t="s">
        <v>1228</v>
      </c>
      <c r="E68" s="402">
        <v>7</v>
      </c>
      <c r="F68" s="451"/>
      <c r="G68" s="403">
        <f t="shared" si="9"/>
        <v>0</v>
      </c>
      <c r="H68" s="404">
        <v>2.89</v>
      </c>
      <c r="I68" s="405">
        <f t="shared" si="10"/>
        <v>20.23</v>
      </c>
      <c r="J68" s="407" t="s">
        <v>1236</v>
      </c>
      <c r="K68" s="366" t="s">
        <v>1230</v>
      </c>
      <c r="M68" s="406" t="s">
        <v>1282</v>
      </c>
    </row>
    <row r="69" spans="1:17">
      <c r="A69" s="366">
        <v>50</v>
      </c>
      <c r="B69" s="401">
        <v>460050712</v>
      </c>
      <c r="C69" s="406" t="s">
        <v>1289</v>
      </c>
      <c r="D69" s="406" t="s">
        <v>192</v>
      </c>
      <c r="E69" s="402">
        <v>11.9</v>
      </c>
      <c r="F69" s="451"/>
      <c r="G69" s="403">
        <f t="shared" si="9"/>
        <v>0</v>
      </c>
      <c r="H69" s="404">
        <v>6.5519999999999996</v>
      </c>
      <c r="I69" s="405">
        <f t="shared" si="10"/>
        <v>77.968800000000002</v>
      </c>
      <c r="J69" s="407" t="s">
        <v>1236</v>
      </c>
      <c r="M69" s="406" t="s">
        <v>1282</v>
      </c>
    </row>
    <row r="70" spans="1:17">
      <c r="A70" s="366">
        <v>51</v>
      </c>
      <c r="B70" s="401">
        <v>460120002</v>
      </c>
      <c r="C70" s="406" t="s">
        <v>1290</v>
      </c>
      <c r="D70" s="406" t="s">
        <v>192</v>
      </c>
      <c r="E70" s="402">
        <v>5.39</v>
      </c>
      <c r="F70" s="451"/>
      <c r="G70" s="403">
        <f t="shared" si="9"/>
        <v>0</v>
      </c>
      <c r="H70" s="404">
        <v>1.022</v>
      </c>
      <c r="I70" s="405">
        <f t="shared" si="10"/>
        <v>5.5085799999999994</v>
      </c>
      <c r="J70" s="407" t="s">
        <v>1236</v>
      </c>
      <c r="M70" s="406" t="s">
        <v>1282</v>
      </c>
    </row>
    <row r="71" spans="1:17">
      <c r="A71" s="366">
        <v>52</v>
      </c>
      <c r="B71" s="401">
        <v>460300006</v>
      </c>
      <c r="C71" s="406" t="s">
        <v>1291</v>
      </c>
      <c r="D71" s="406" t="s">
        <v>192</v>
      </c>
      <c r="E71" s="402">
        <v>5.39</v>
      </c>
      <c r="F71" s="451"/>
      <c r="G71" s="403">
        <f t="shared" si="9"/>
        <v>0</v>
      </c>
      <c r="H71" s="404">
        <v>0.04</v>
      </c>
      <c r="I71" s="405">
        <f t="shared" si="10"/>
        <v>0.21559999999999999</v>
      </c>
      <c r="J71" s="407" t="s">
        <v>1236</v>
      </c>
      <c r="M71" s="406" t="s">
        <v>1282</v>
      </c>
    </row>
    <row r="72" spans="1:17">
      <c r="A72" s="366">
        <v>53</v>
      </c>
      <c r="B72" s="401">
        <v>460600001</v>
      </c>
      <c r="C72" s="406" t="s">
        <v>1286</v>
      </c>
      <c r="D72" s="406" t="s">
        <v>192</v>
      </c>
      <c r="E72" s="402">
        <v>6.51</v>
      </c>
      <c r="F72" s="451"/>
      <c r="G72" s="403">
        <f t="shared" si="9"/>
        <v>0</v>
      </c>
      <c r="H72" s="404">
        <v>2.2799999999999998</v>
      </c>
      <c r="I72" s="405">
        <f t="shared" si="10"/>
        <v>14.842799999999999</v>
      </c>
      <c r="J72" s="407" t="s">
        <v>1236</v>
      </c>
      <c r="M72" s="406" t="s">
        <v>1282</v>
      </c>
    </row>
    <row r="73" spans="1:17">
      <c r="A73" s="366">
        <v>54</v>
      </c>
      <c r="B73" s="401">
        <v>460100006</v>
      </c>
      <c r="C73" s="406" t="s">
        <v>1292</v>
      </c>
      <c r="D73" s="406" t="s">
        <v>1228</v>
      </c>
      <c r="E73" s="402">
        <v>4</v>
      </c>
      <c r="F73" s="451"/>
      <c r="G73" s="403">
        <f t="shared" si="9"/>
        <v>0</v>
      </c>
      <c r="H73" s="404">
        <v>3.79</v>
      </c>
      <c r="I73" s="405">
        <f t="shared" si="10"/>
        <v>15.16</v>
      </c>
      <c r="J73" s="407" t="s">
        <v>1236</v>
      </c>
      <c r="K73" s="366" t="s">
        <v>1230</v>
      </c>
      <c r="M73" s="406" t="s">
        <v>1282</v>
      </c>
    </row>
    <row r="74" spans="1:17">
      <c r="A74" s="366">
        <v>55</v>
      </c>
      <c r="B74" s="401">
        <v>460050712</v>
      </c>
      <c r="C74" s="406" t="s">
        <v>1289</v>
      </c>
      <c r="D74" s="406" t="s">
        <v>192</v>
      </c>
      <c r="E74" s="402">
        <v>15.2</v>
      </c>
      <c r="F74" s="451"/>
      <c r="G74" s="403">
        <f t="shared" si="9"/>
        <v>0</v>
      </c>
      <c r="H74" s="404">
        <v>6.5519999999999996</v>
      </c>
      <c r="I74" s="405">
        <f t="shared" si="10"/>
        <v>99.590399999999988</v>
      </c>
      <c r="J74" s="407" t="s">
        <v>1236</v>
      </c>
      <c r="M74" s="406" t="s">
        <v>1282</v>
      </c>
    </row>
    <row r="75" spans="1:17">
      <c r="A75" s="366">
        <v>56</v>
      </c>
      <c r="B75" s="401">
        <v>460120002</v>
      </c>
      <c r="C75" s="406" t="s">
        <v>1290</v>
      </c>
      <c r="D75" s="406" t="s">
        <v>192</v>
      </c>
      <c r="E75" s="402">
        <v>6.84</v>
      </c>
      <c r="F75" s="451"/>
      <c r="G75" s="403">
        <f t="shared" si="9"/>
        <v>0</v>
      </c>
      <c r="H75" s="404">
        <v>1.022</v>
      </c>
      <c r="I75" s="405">
        <f t="shared" si="10"/>
        <v>6.9904799999999998</v>
      </c>
      <c r="J75" s="407" t="s">
        <v>1236</v>
      </c>
      <c r="M75" s="406" t="s">
        <v>1282</v>
      </c>
    </row>
    <row r="76" spans="1:17">
      <c r="A76" s="366">
        <v>57</v>
      </c>
      <c r="B76" s="401">
        <v>460300006</v>
      </c>
      <c r="C76" s="406" t="s">
        <v>1291</v>
      </c>
      <c r="D76" s="406" t="s">
        <v>192</v>
      </c>
      <c r="E76" s="402">
        <v>6.84</v>
      </c>
      <c r="F76" s="451"/>
      <c r="G76" s="403">
        <f t="shared" si="9"/>
        <v>0</v>
      </c>
      <c r="H76" s="404">
        <v>0.04</v>
      </c>
      <c r="I76" s="405">
        <f t="shared" si="10"/>
        <v>0.27360000000000001</v>
      </c>
      <c r="J76" s="407" t="s">
        <v>1236</v>
      </c>
      <c r="M76" s="406" t="s">
        <v>1282</v>
      </c>
    </row>
    <row r="77" spans="1:17">
      <c r="A77" s="408">
        <v>58</v>
      </c>
      <c r="B77" s="409">
        <v>460600001</v>
      </c>
      <c r="C77" s="410" t="s">
        <v>1286</v>
      </c>
      <c r="D77" s="410" t="s">
        <v>192</v>
      </c>
      <c r="E77" s="411">
        <v>8.36</v>
      </c>
      <c r="F77" s="452"/>
      <c r="G77" s="412">
        <f t="shared" si="9"/>
        <v>0</v>
      </c>
      <c r="H77" s="413">
        <v>2.2799999999999998</v>
      </c>
      <c r="I77" s="414">
        <f t="shared" si="10"/>
        <v>19.060799999999997</v>
      </c>
      <c r="J77" s="426" t="s">
        <v>1236</v>
      </c>
      <c r="M77" s="406" t="s">
        <v>1282</v>
      </c>
    </row>
    <row r="78" spans="1:17" s="416" customFormat="1">
      <c r="B78" s="417"/>
      <c r="C78" s="418" t="s">
        <v>1240</v>
      </c>
      <c r="D78" s="418"/>
      <c r="E78" s="419"/>
      <c r="F78" s="419"/>
      <c r="G78" s="420">
        <f>SUM(G62:G77)</f>
        <v>0</v>
      </c>
      <c r="H78" s="421"/>
      <c r="I78" s="422">
        <f>SUM(I62:I77)</f>
        <v>875.98905999999999</v>
      </c>
      <c r="J78" s="427"/>
      <c r="M78" s="418" t="s">
        <v>1282</v>
      </c>
      <c r="N78" s="424"/>
      <c r="O78" s="424"/>
      <c r="P78" s="424"/>
      <c r="Q78" s="424"/>
    </row>
    <row r="79" spans="1:17" ht="20.100000000000001" customHeight="1">
      <c r="A79" s="388" t="s">
        <v>1120</v>
      </c>
      <c r="B79" s="401"/>
      <c r="C79" s="406"/>
      <c r="D79" s="406"/>
      <c r="E79" s="402"/>
      <c r="F79" s="402"/>
      <c r="G79" s="403"/>
      <c r="H79" s="404"/>
      <c r="I79" s="405"/>
      <c r="J79" s="407"/>
      <c r="M79" s="406"/>
    </row>
    <row r="80" spans="1:17">
      <c r="A80" s="366">
        <v>59</v>
      </c>
      <c r="B80" s="401">
        <v>219000232</v>
      </c>
      <c r="C80" s="406" t="s">
        <v>1293</v>
      </c>
      <c r="D80" s="406" t="s">
        <v>1294</v>
      </c>
      <c r="E80" s="402">
        <v>64</v>
      </c>
      <c r="F80" s="451"/>
      <c r="G80" s="403">
        <f>E80*F80</f>
        <v>0</v>
      </c>
      <c r="H80" s="404">
        <v>1</v>
      </c>
      <c r="I80" s="405">
        <f>E80*H80</f>
        <v>64</v>
      </c>
      <c r="J80" s="407" t="s">
        <v>1236</v>
      </c>
      <c r="K80" s="366" t="s">
        <v>1230</v>
      </c>
      <c r="M80" s="406" t="s">
        <v>1295</v>
      </c>
      <c r="O80" s="428">
        <f>G80</f>
        <v>0</v>
      </c>
    </row>
    <row r="81" spans="1:17">
      <c r="A81" s="366">
        <v>60</v>
      </c>
      <c r="B81" s="401">
        <v>219000222</v>
      </c>
      <c r="C81" s="406" t="s">
        <v>1296</v>
      </c>
      <c r="D81" s="406" t="s">
        <v>1294</v>
      </c>
      <c r="E81" s="402">
        <v>48</v>
      </c>
      <c r="F81" s="451"/>
      <c r="G81" s="403">
        <f>E81*F81</f>
        <v>0</v>
      </c>
      <c r="H81" s="404">
        <v>1</v>
      </c>
      <c r="I81" s="405">
        <f>E81*H81</f>
        <v>48</v>
      </c>
      <c r="J81" s="407" t="s">
        <v>1236</v>
      </c>
      <c r="K81" s="366" t="s">
        <v>1230</v>
      </c>
      <c r="M81" s="406" t="s">
        <v>1295</v>
      </c>
      <c r="O81" s="428">
        <f>G81</f>
        <v>0</v>
      </c>
    </row>
    <row r="82" spans="1:17">
      <c r="A82" s="366">
        <v>61</v>
      </c>
      <c r="B82" s="401">
        <v>219000201</v>
      </c>
      <c r="C82" s="406" t="s">
        <v>1297</v>
      </c>
      <c r="D82" s="406" t="s">
        <v>1294</v>
      </c>
      <c r="E82" s="402">
        <v>10</v>
      </c>
      <c r="F82" s="451"/>
      <c r="G82" s="403">
        <f>E82*F82</f>
        <v>0</v>
      </c>
      <c r="H82" s="404">
        <v>1</v>
      </c>
      <c r="I82" s="405">
        <f>E82*H82</f>
        <v>10</v>
      </c>
      <c r="J82" s="407" t="s">
        <v>1236</v>
      </c>
      <c r="K82" s="366" t="s">
        <v>1230</v>
      </c>
      <c r="M82" s="406" t="s">
        <v>1295</v>
      </c>
      <c r="O82" s="428">
        <f>G82</f>
        <v>0</v>
      </c>
    </row>
    <row r="83" spans="1:17">
      <c r="A83" s="366">
        <v>62</v>
      </c>
      <c r="B83" s="401">
        <v>219004421</v>
      </c>
      <c r="C83" s="406" t="s">
        <v>1298</v>
      </c>
      <c r="D83" s="406" t="s">
        <v>1228</v>
      </c>
      <c r="E83" s="402">
        <v>1</v>
      </c>
      <c r="F83" s="451"/>
      <c r="G83" s="403">
        <f>E83*F83</f>
        <v>0</v>
      </c>
      <c r="H83" s="404">
        <v>27.027000000000001</v>
      </c>
      <c r="I83" s="405">
        <f>E83*H83</f>
        <v>27.027000000000001</v>
      </c>
      <c r="J83" s="407" t="s">
        <v>1236</v>
      </c>
      <c r="K83" s="366" t="s">
        <v>1230</v>
      </c>
      <c r="M83" s="406" t="s">
        <v>1295</v>
      </c>
      <c r="O83" s="428">
        <f>G83</f>
        <v>0</v>
      </c>
    </row>
    <row r="84" spans="1:17">
      <c r="A84" s="408">
        <v>63</v>
      </c>
      <c r="B84" s="409">
        <v>219000212</v>
      </c>
      <c r="C84" s="410" t="s">
        <v>1299</v>
      </c>
      <c r="D84" s="410" t="s">
        <v>1300</v>
      </c>
      <c r="E84" s="411">
        <v>1</v>
      </c>
      <c r="F84" s="452"/>
      <c r="G84" s="412">
        <f>E84*F84</f>
        <v>0</v>
      </c>
      <c r="H84" s="413">
        <v>33.332999999999998</v>
      </c>
      <c r="I84" s="414">
        <f>E84*H84</f>
        <v>33.332999999999998</v>
      </c>
      <c r="J84" s="426" t="s">
        <v>1236</v>
      </c>
      <c r="K84" s="366" t="s">
        <v>1230</v>
      </c>
      <c r="M84" s="406" t="s">
        <v>1295</v>
      </c>
      <c r="O84" s="428">
        <f>G84</f>
        <v>0</v>
      </c>
    </row>
    <row r="85" spans="1:17" s="416" customFormat="1">
      <c r="C85" s="416" t="s">
        <v>1240</v>
      </c>
      <c r="G85" s="420">
        <f>SUM(G80:G84)</f>
        <v>0</v>
      </c>
      <c r="I85" s="422">
        <f>SUM(I80:I84)</f>
        <v>182.35999999999999</v>
      </c>
      <c r="J85" s="423"/>
      <c r="M85" s="416" t="s">
        <v>1295</v>
      </c>
      <c r="N85" s="424">
        <f>SUM(N42:N84)</f>
        <v>0</v>
      </c>
      <c r="O85" s="424">
        <f>SUM(O5:O84)</f>
        <v>0</v>
      </c>
      <c r="P85" s="424"/>
      <c r="Q85" s="424"/>
    </row>
  </sheetData>
  <sheetProtection algorithmName="SHA-512" hashValue="jLZHN1ZQHwXHqFp045544LBq6C9DkENwJRi2LCfwkuxED5/hJJW6gR2xabBO6YCpnLSF6UYW7j/9mVBBcPD80w==" saltValue="kT6eGwGVMzeppE6xSQ0+Eg==" spinCount="100000" sheet="1" objects="1" scenarios="1" formatColumns="0" formatRows="0" autoFilter="0"/>
  <pageMargins left="0.7" right="0.7" top="0.78740157499999996" bottom="0.78740157499999996" header="0.3" footer="0.3"/>
  <pageSetup paperSize="9" fitToHeight="0" orientation="portrait" horizontalDpi="1200" verticalDpi="120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15</vt:i4>
      </vt:variant>
    </vt:vector>
  </HeadingPairs>
  <TitlesOfParts>
    <vt:vector size="25" baseType="lpstr">
      <vt:lpstr>Rekapitulace stavby</vt:lpstr>
      <vt:lpstr>SO01 - Hřiště na malou ko...</vt:lpstr>
      <vt:lpstr>SO02 - Víceúčelové hřiště...</vt:lpstr>
      <vt:lpstr>SO03 - Tenisové kurty 36x36m</vt:lpstr>
      <vt:lpstr>SO04 - Parkoviště, areálo...</vt:lpstr>
      <vt:lpstr>Soubor 1-soupis položek SO 04</vt:lpstr>
      <vt:lpstr>SO05 - Osvětlení sportovišť</vt:lpstr>
      <vt:lpstr>Soubor1-REK SO 05</vt:lpstr>
      <vt:lpstr>Soubor1-Pol SO 05</vt:lpstr>
      <vt:lpstr>Pokyny pro vyplnění</vt:lpstr>
      <vt:lpstr>'Rekapitulace stavby'!Názvy_tisku</vt:lpstr>
      <vt:lpstr>'SO01 - Hřiště na malou ko...'!Názvy_tisku</vt:lpstr>
      <vt:lpstr>'SO02 - Víceúčelové hřiště...'!Názvy_tisku</vt:lpstr>
      <vt:lpstr>'SO03 - Tenisové kurty 36x36m'!Názvy_tisku</vt:lpstr>
      <vt:lpstr>'SO04 - Parkoviště, areálo...'!Názvy_tisku</vt:lpstr>
      <vt:lpstr>'SO05 - Osvětlení sportovišť'!Názvy_tisku</vt:lpstr>
      <vt:lpstr>'Soubor1-Pol SO 05'!Názvy_tisku</vt:lpstr>
      <vt:lpstr>'Pokyny pro vyplnění'!Oblast_tisku</vt:lpstr>
      <vt:lpstr>'Rekapitulace stavby'!Oblast_tisku</vt:lpstr>
      <vt:lpstr>'SO01 - Hřiště na malou ko...'!Oblast_tisku</vt:lpstr>
      <vt:lpstr>'SO02 - Víceúčelové hřiště...'!Oblast_tisku</vt:lpstr>
      <vt:lpstr>'SO03 - Tenisové kurty 36x36m'!Oblast_tisku</vt:lpstr>
      <vt:lpstr>'SO04 - Parkoviště, areálo...'!Oblast_tisku</vt:lpstr>
      <vt:lpstr>'SO05 - Osvětlení sportovišť'!Oblast_tisku</vt:lpstr>
      <vt:lpstr>'Soubor 1-soupis položek SO 04'!Oblast_tisku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DESKTOP-IOTQE4J\Libor Fouček</dc:creator>
  <cp:lastModifiedBy>Libor Fouček</cp:lastModifiedBy>
  <dcterms:created xsi:type="dcterms:W3CDTF">2023-03-17T14:40:46Z</dcterms:created>
  <dcterms:modified xsi:type="dcterms:W3CDTF">2023-03-17T15:00:06Z</dcterms:modified>
</cp:coreProperties>
</file>